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 activeTab="1"/>
  </bookViews>
  <sheets>
    <sheet name="B_RemainedBudget (2)" sheetId="2" r:id="rId1"/>
    <sheet name="หมายเหตุ1" sheetId="3" r:id="rId2"/>
  </sheets>
  <calcPr calcId="144525"/>
</workbook>
</file>

<file path=xl/calcChain.xml><?xml version="1.0" encoding="utf-8"?>
<calcChain xmlns="http://schemas.openxmlformats.org/spreadsheetml/2006/main">
  <c r="F8" i="3" l="1"/>
  <c r="F55" i="3"/>
  <c r="D55" i="3" s="1"/>
  <c r="D57" i="3" s="1"/>
  <c r="C53" i="3"/>
  <c r="F52" i="3"/>
  <c r="D52" i="3" s="1"/>
  <c r="D53" i="3" s="1"/>
  <c r="C49" i="3"/>
  <c r="F47" i="3"/>
  <c r="D47" i="3" s="1"/>
  <c r="D46" i="3"/>
  <c r="F45" i="3"/>
  <c r="D45" i="3"/>
  <c r="F44" i="3"/>
  <c r="D44" i="3"/>
  <c r="F43" i="3"/>
  <c r="D43" i="3"/>
  <c r="F42" i="3"/>
  <c r="D42" i="3"/>
  <c r="D41" i="3"/>
  <c r="F40" i="3"/>
  <c r="D40" i="3" s="1"/>
  <c r="F39" i="3"/>
  <c r="D39" i="3"/>
  <c r="F38" i="3"/>
  <c r="D38" i="3" s="1"/>
  <c r="C27" i="3"/>
  <c r="F26" i="3"/>
  <c r="D26" i="3" s="1"/>
  <c r="D27" i="3" s="1"/>
  <c r="C23" i="3"/>
  <c r="F22" i="3"/>
  <c r="D22" i="3" s="1"/>
  <c r="D23" i="3" s="1"/>
  <c r="C20" i="3"/>
  <c r="F19" i="3"/>
  <c r="D19" i="3" s="1"/>
  <c r="D18" i="3"/>
  <c r="F16" i="3"/>
  <c r="D16" i="3"/>
  <c r="F15" i="3"/>
  <c r="D15" i="3"/>
  <c r="F13" i="3"/>
  <c r="D13" i="3"/>
  <c r="D20" i="3" s="1"/>
  <c r="C11" i="3"/>
  <c r="C58" i="3" s="1"/>
  <c r="D10" i="3"/>
  <c r="F9" i="3"/>
  <c r="D9" i="3" s="1"/>
  <c r="D8" i="3"/>
  <c r="D11" i="3" s="1"/>
  <c r="D49" i="3" l="1"/>
  <c r="D58" i="3"/>
  <c r="I238" i="2"/>
  <c r="G238" i="2"/>
  <c r="F238" i="2"/>
  <c r="I237" i="2"/>
  <c r="H237" i="2"/>
  <c r="G237" i="2"/>
  <c r="F237" i="2"/>
  <c r="E237" i="2"/>
  <c r="I138" i="2"/>
  <c r="G138" i="2"/>
  <c r="F138" i="2"/>
  <c r="E138" i="2"/>
  <c r="H137" i="2"/>
  <c r="J137" i="2" s="1"/>
  <c r="H136" i="2"/>
  <c r="J136" i="2" s="1"/>
  <c r="H135" i="2"/>
  <c r="J135" i="2" s="1"/>
  <c r="H134" i="2"/>
  <c r="J134" i="2" s="1"/>
  <c r="E67" i="2"/>
  <c r="J65" i="2"/>
  <c r="J64" i="2"/>
  <c r="I254" i="2"/>
  <c r="I255" i="2" s="1"/>
  <c r="G254" i="2"/>
  <c r="G255" i="2" s="1"/>
  <c r="F254" i="2"/>
  <c r="F255" i="2" s="1"/>
  <c r="E254" i="2"/>
  <c r="E255" i="2" s="1"/>
  <c r="H253" i="2"/>
  <c r="J253" i="2" s="1"/>
  <c r="H252" i="2"/>
  <c r="J252" i="2" s="1"/>
  <c r="H251" i="2"/>
  <c r="J251" i="2" s="1"/>
  <c r="H250" i="2"/>
  <c r="J250" i="2" s="1"/>
  <c r="H249" i="2"/>
  <c r="J249" i="2" s="1"/>
  <c r="H248" i="2"/>
  <c r="J248" i="2" s="1"/>
  <c r="H247" i="2"/>
  <c r="J247" i="2" s="1"/>
  <c r="I245" i="2"/>
  <c r="G245" i="2"/>
  <c r="F245" i="2"/>
  <c r="E245" i="2"/>
  <c r="H244" i="2"/>
  <c r="H245" i="2" s="1"/>
  <c r="I242" i="2"/>
  <c r="G242" i="2"/>
  <c r="F242" i="2"/>
  <c r="E242" i="2"/>
  <c r="H241" i="2"/>
  <c r="J241" i="2" s="1"/>
  <c r="H240" i="2"/>
  <c r="J240" i="2" s="1"/>
  <c r="H239" i="2"/>
  <c r="H236" i="2"/>
  <c r="I233" i="2"/>
  <c r="G233" i="2"/>
  <c r="F233" i="2"/>
  <c r="E233" i="2"/>
  <c r="H232" i="2"/>
  <c r="J232" i="2" s="1"/>
  <c r="H231" i="2"/>
  <c r="J231" i="2" s="1"/>
  <c r="H230" i="2"/>
  <c r="H229" i="2"/>
  <c r="J229" i="2" s="1"/>
  <c r="H228" i="2"/>
  <c r="J228" i="2" s="1"/>
  <c r="I225" i="2"/>
  <c r="I226" i="2" s="1"/>
  <c r="G225" i="2"/>
  <c r="G226" i="2" s="1"/>
  <c r="F225" i="2"/>
  <c r="F226" i="2" s="1"/>
  <c r="E225" i="2"/>
  <c r="H224" i="2"/>
  <c r="J224" i="2" s="1"/>
  <c r="H215" i="2"/>
  <c r="J215" i="2" s="1"/>
  <c r="E214" i="2"/>
  <c r="H213" i="2"/>
  <c r="J213" i="2" s="1"/>
  <c r="H212" i="2"/>
  <c r="J212" i="2" s="1"/>
  <c r="H211" i="2"/>
  <c r="J211" i="2" s="1"/>
  <c r="H210" i="2"/>
  <c r="J210" i="2" s="1"/>
  <c r="H208" i="2"/>
  <c r="J208" i="2" s="1"/>
  <c r="H207" i="2"/>
  <c r="J207" i="2" s="1"/>
  <c r="I205" i="2"/>
  <c r="I206" i="2" s="1"/>
  <c r="G205" i="2"/>
  <c r="G206" i="2" s="1"/>
  <c r="F205" i="2"/>
  <c r="F206" i="2" s="1"/>
  <c r="E205" i="2"/>
  <c r="E206" i="2" s="1"/>
  <c r="H204" i="2"/>
  <c r="J204" i="2" s="1"/>
  <c r="H203" i="2"/>
  <c r="J203" i="2" s="1"/>
  <c r="H202" i="2"/>
  <c r="J202" i="2" s="1"/>
  <c r="H201" i="2"/>
  <c r="J201" i="2" s="1"/>
  <c r="H200" i="2"/>
  <c r="J200" i="2" s="1"/>
  <c r="H199" i="2"/>
  <c r="J199" i="2" s="1"/>
  <c r="H198" i="2"/>
  <c r="J198" i="2" s="1"/>
  <c r="I195" i="2"/>
  <c r="I196" i="2" s="1"/>
  <c r="G195" i="2"/>
  <c r="G196" i="2" s="1"/>
  <c r="F195" i="2"/>
  <c r="F196" i="2" s="1"/>
  <c r="E195" i="2"/>
  <c r="E196" i="2" s="1"/>
  <c r="H194" i="2"/>
  <c r="J194" i="2" s="1"/>
  <c r="H193" i="2"/>
  <c r="J193" i="2" s="1"/>
  <c r="H192" i="2"/>
  <c r="J192" i="2" s="1"/>
  <c r="H191" i="2"/>
  <c r="J191" i="2" s="1"/>
  <c r="H190" i="2"/>
  <c r="J190" i="2" s="1"/>
  <c r="H189" i="2"/>
  <c r="J189" i="2" s="1"/>
  <c r="H188" i="2"/>
  <c r="J188" i="2" s="1"/>
  <c r="H187" i="2"/>
  <c r="J187" i="2" s="1"/>
  <c r="H186" i="2"/>
  <c r="J186" i="2" s="1"/>
  <c r="H184" i="2"/>
  <c r="J184" i="2" s="1"/>
  <c r="H183" i="2"/>
  <c r="J183" i="2" s="1"/>
  <c r="H182" i="2"/>
  <c r="J182" i="2" s="1"/>
  <c r="H181" i="2"/>
  <c r="J181" i="2" s="1"/>
  <c r="H180" i="2"/>
  <c r="J180" i="2" s="1"/>
  <c r="H179" i="2"/>
  <c r="J179" i="2" s="1"/>
  <c r="H178" i="2"/>
  <c r="J178" i="2" s="1"/>
  <c r="I176" i="2"/>
  <c r="G176" i="2"/>
  <c r="F176" i="2"/>
  <c r="E176" i="2"/>
  <c r="H175" i="2"/>
  <c r="E174" i="2"/>
  <c r="H174" i="2" s="1"/>
  <c r="J174" i="2" s="1"/>
  <c r="H173" i="2"/>
  <c r="J173" i="2" s="1"/>
  <c r="I171" i="2"/>
  <c r="G171" i="2"/>
  <c r="F171" i="2"/>
  <c r="E171" i="2"/>
  <c r="H170" i="2"/>
  <c r="J170" i="2" s="1"/>
  <c r="H169" i="2"/>
  <c r="J169" i="2" s="1"/>
  <c r="H168" i="2"/>
  <c r="J168" i="2" s="1"/>
  <c r="H167" i="2"/>
  <c r="J167" i="2" s="1"/>
  <c r="H166" i="2"/>
  <c r="H165" i="2"/>
  <c r="J165" i="2" s="1"/>
  <c r="I164" i="2"/>
  <c r="G164" i="2"/>
  <c r="F164" i="2"/>
  <c r="E164" i="2"/>
  <c r="H163" i="2"/>
  <c r="J163" i="2" s="1"/>
  <c r="H162" i="2"/>
  <c r="J162" i="2" s="1"/>
  <c r="H161" i="2"/>
  <c r="J161" i="2" s="1"/>
  <c r="H160" i="2"/>
  <c r="J160" i="2" s="1"/>
  <c r="H159" i="2"/>
  <c r="J159" i="2" s="1"/>
  <c r="I156" i="2"/>
  <c r="G156" i="2"/>
  <c r="F156" i="2"/>
  <c r="E156" i="2"/>
  <c r="H155" i="2"/>
  <c r="J155" i="2" s="1"/>
  <c r="H154" i="2"/>
  <c r="J154" i="2" s="1"/>
  <c r="H153" i="2"/>
  <c r="J153" i="2" s="1"/>
  <c r="H152" i="2"/>
  <c r="I151" i="2"/>
  <c r="G151" i="2"/>
  <c r="F151" i="2"/>
  <c r="E151" i="2"/>
  <c r="H150" i="2"/>
  <c r="J150" i="2" s="1"/>
  <c r="H149" i="2"/>
  <c r="J149" i="2" s="1"/>
  <c r="H148" i="2"/>
  <c r="H147" i="2"/>
  <c r="J147" i="2" s="1"/>
  <c r="I145" i="2"/>
  <c r="G145" i="2"/>
  <c r="F145" i="2"/>
  <c r="E145" i="2"/>
  <c r="H144" i="2"/>
  <c r="H145" i="2" s="1"/>
  <c r="I142" i="2"/>
  <c r="G142" i="2"/>
  <c r="F142" i="2"/>
  <c r="E142" i="2"/>
  <c r="H141" i="2"/>
  <c r="J141" i="2" s="1"/>
  <c r="H140" i="2"/>
  <c r="J140" i="2" s="1"/>
  <c r="J133" i="2"/>
  <c r="G132" i="2"/>
  <c r="F132" i="2"/>
  <c r="E132" i="2"/>
  <c r="I131" i="2"/>
  <c r="I132" i="2" s="1"/>
  <c r="H131" i="2"/>
  <c r="H132" i="2" s="1"/>
  <c r="I130" i="2"/>
  <c r="G130" i="2"/>
  <c r="F130" i="2"/>
  <c r="E130" i="2"/>
  <c r="H129" i="2"/>
  <c r="J129" i="2" s="1"/>
  <c r="H128" i="2"/>
  <c r="J128" i="2" s="1"/>
  <c r="I124" i="2"/>
  <c r="G124" i="2"/>
  <c r="F124" i="2"/>
  <c r="E124" i="2"/>
  <c r="H123" i="2"/>
  <c r="H124" i="2" s="1"/>
  <c r="I122" i="2"/>
  <c r="G122" i="2"/>
  <c r="F122" i="2"/>
  <c r="E122" i="2"/>
  <c r="H121" i="2"/>
  <c r="J121" i="2" s="1"/>
  <c r="H120" i="2"/>
  <c r="J120" i="2" s="1"/>
  <c r="H119" i="2"/>
  <c r="I118" i="2"/>
  <c r="G118" i="2"/>
  <c r="F118" i="2"/>
  <c r="E118" i="2"/>
  <c r="H117" i="2"/>
  <c r="J117" i="2" s="1"/>
  <c r="H116" i="2"/>
  <c r="J116" i="2" s="1"/>
  <c r="H115" i="2"/>
  <c r="J115" i="2" s="1"/>
  <c r="H114" i="2"/>
  <c r="J114" i="2" s="1"/>
  <c r="I113" i="2"/>
  <c r="G113" i="2"/>
  <c r="F113" i="2"/>
  <c r="E113" i="2"/>
  <c r="H112" i="2"/>
  <c r="J112" i="2" s="1"/>
  <c r="H110" i="2"/>
  <c r="J110" i="2" s="1"/>
  <c r="H109" i="2"/>
  <c r="I108" i="2"/>
  <c r="G108" i="2"/>
  <c r="F108" i="2"/>
  <c r="E108" i="2"/>
  <c r="H107" i="2"/>
  <c r="J107" i="2" s="1"/>
  <c r="H106" i="2"/>
  <c r="J106" i="2" s="1"/>
  <c r="H105" i="2"/>
  <c r="J105" i="2" s="1"/>
  <c r="H104" i="2"/>
  <c r="J104" i="2" s="1"/>
  <c r="I102" i="2"/>
  <c r="I103" i="2" s="1"/>
  <c r="G102" i="2"/>
  <c r="G103" i="2" s="1"/>
  <c r="F102" i="2"/>
  <c r="F103" i="2" s="1"/>
  <c r="E102" i="2"/>
  <c r="E103" i="2" s="1"/>
  <c r="H101" i="2"/>
  <c r="J101" i="2" s="1"/>
  <c r="H100" i="2"/>
  <c r="J100" i="2" s="1"/>
  <c r="H99" i="2"/>
  <c r="J99" i="2" s="1"/>
  <c r="H98" i="2"/>
  <c r="J98" i="2" s="1"/>
  <c r="I95" i="2"/>
  <c r="G95" i="2"/>
  <c r="F95" i="2"/>
  <c r="E95" i="2"/>
  <c r="H94" i="2"/>
  <c r="J94" i="2" s="1"/>
  <c r="H93" i="2"/>
  <c r="J93" i="2" s="1"/>
  <c r="H92" i="2"/>
  <c r="J92" i="2" s="1"/>
  <c r="H91" i="2"/>
  <c r="J91" i="2" s="1"/>
  <c r="H90" i="2"/>
  <c r="I89" i="2"/>
  <c r="G89" i="2"/>
  <c r="F89" i="2"/>
  <c r="E89" i="2"/>
  <c r="H88" i="2"/>
  <c r="J88" i="2" s="1"/>
  <c r="H87" i="2"/>
  <c r="I86" i="2"/>
  <c r="G86" i="2"/>
  <c r="F86" i="2"/>
  <c r="E86" i="2"/>
  <c r="H85" i="2"/>
  <c r="J85" i="2" s="1"/>
  <c r="H84" i="2"/>
  <c r="J84" i="2" s="1"/>
  <c r="H83" i="2"/>
  <c r="J83" i="2" s="1"/>
  <c r="H82" i="2"/>
  <c r="J82" i="2" s="1"/>
  <c r="H81" i="2"/>
  <c r="J81" i="2" s="1"/>
  <c r="H80" i="2"/>
  <c r="J80" i="2" s="1"/>
  <c r="I78" i="2"/>
  <c r="G78" i="2"/>
  <c r="F78" i="2"/>
  <c r="E78" i="2"/>
  <c r="H77" i="2"/>
  <c r="J77" i="2" s="1"/>
  <c r="H76" i="2"/>
  <c r="J76" i="2" s="1"/>
  <c r="H75" i="2"/>
  <c r="J75" i="2" s="1"/>
  <c r="H74" i="2"/>
  <c r="J74" i="2" s="1"/>
  <c r="I73" i="2"/>
  <c r="G73" i="2"/>
  <c r="F73" i="2"/>
  <c r="E73" i="2"/>
  <c r="H72" i="2"/>
  <c r="J72" i="2" s="1"/>
  <c r="H71" i="2"/>
  <c r="J71" i="2" s="1"/>
  <c r="H70" i="2"/>
  <c r="J70" i="2" s="1"/>
  <c r="H69" i="2"/>
  <c r="J69" i="2" s="1"/>
  <c r="I67" i="2"/>
  <c r="G67" i="2"/>
  <c r="F67" i="2"/>
  <c r="H66" i="2"/>
  <c r="H63" i="2"/>
  <c r="J63" i="2" s="1"/>
  <c r="I62" i="2"/>
  <c r="G62" i="2"/>
  <c r="F62" i="2"/>
  <c r="E62" i="2"/>
  <c r="H61" i="2"/>
  <c r="I60" i="2"/>
  <c r="G60" i="2"/>
  <c r="F60" i="2"/>
  <c r="E60" i="2"/>
  <c r="H59" i="2"/>
  <c r="J59" i="2" s="1"/>
  <c r="H58" i="2"/>
  <c r="J58" i="2" s="1"/>
  <c r="H56" i="2"/>
  <c r="J56" i="2" s="1"/>
  <c r="H55" i="2"/>
  <c r="I54" i="2"/>
  <c r="G54" i="2"/>
  <c r="F54" i="2"/>
  <c r="E54" i="2"/>
  <c r="H53" i="2"/>
  <c r="J53" i="2" s="1"/>
  <c r="H52" i="2"/>
  <c r="J52" i="2" s="1"/>
  <c r="H51" i="2"/>
  <c r="J51" i="2" s="1"/>
  <c r="H50" i="2"/>
  <c r="J50" i="2" s="1"/>
  <c r="I49" i="2"/>
  <c r="G49" i="2"/>
  <c r="F49" i="2"/>
  <c r="E49" i="2"/>
  <c r="H48" i="2"/>
  <c r="J48" i="2" s="1"/>
  <c r="H47" i="2"/>
  <c r="J47" i="2" s="1"/>
  <c r="H46" i="2"/>
  <c r="J46" i="2" s="1"/>
  <c r="H45" i="2"/>
  <c r="J45" i="2" s="1"/>
  <c r="H44" i="2"/>
  <c r="J44" i="2" s="1"/>
  <c r="H43" i="2"/>
  <c r="J43" i="2" s="1"/>
  <c r="H42" i="2"/>
  <c r="J42" i="2" s="1"/>
  <c r="H41" i="2"/>
  <c r="I40" i="2"/>
  <c r="G40" i="2"/>
  <c r="F40" i="2"/>
  <c r="E40" i="2"/>
  <c r="H39" i="2"/>
  <c r="J39" i="2" s="1"/>
  <c r="H38" i="2"/>
  <c r="J38" i="2" s="1"/>
  <c r="H36" i="2"/>
  <c r="J36" i="2" s="1"/>
  <c r="H35" i="2"/>
  <c r="J35" i="2" s="1"/>
  <c r="H34" i="2"/>
  <c r="J34" i="2" s="1"/>
  <c r="H33" i="2"/>
  <c r="J33" i="2" s="1"/>
  <c r="H32" i="2"/>
  <c r="J32" i="2" s="1"/>
  <c r="H31" i="2"/>
  <c r="J31" i="2" s="1"/>
  <c r="H30" i="2"/>
  <c r="J30" i="2" s="1"/>
  <c r="H29" i="2"/>
  <c r="J29" i="2" s="1"/>
  <c r="H28" i="2"/>
  <c r="I27" i="2"/>
  <c r="G27" i="2"/>
  <c r="F27" i="2"/>
  <c r="E27" i="2"/>
  <c r="H26" i="2"/>
  <c r="J26" i="2" s="1"/>
  <c r="H25" i="2"/>
  <c r="J25" i="2" s="1"/>
  <c r="H24" i="2"/>
  <c r="J24" i="2" s="1"/>
  <c r="H23" i="2"/>
  <c r="I19" i="2"/>
  <c r="G19" i="2"/>
  <c r="F19" i="2"/>
  <c r="E19" i="2"/>
  <c r="H18" i="2"/>
  <c r="J18" i="2" s="1"/>
  <c r="H17" i="2"/>
  <c r="J17" i="2" s="1"/>
  <c r="H16" i="2"/>
  <c r="J16" i="2" s="1"/>
  <c r="H15" i="2"/>
  <c r="J15" i="2" s="1"/>
  <c r="H14" i="2"/>
  <c r="J14" i="2" s="1"/>
  <c r="H13" i="2"/>
  <c r="J13" i="2" s="1"/>
  <c r="H12" i="2"/>
  <c r="J12" i="2" s="1"/>
  <c r="I11" i="2"/>
  <c r="G11" i="2"/>
  <c r="F11" i="2"/>
  <c r="E11" i="2"/>
  <c r="H10" i="2"/>
  <c r="J10" i="2" s="1"/>
  <c r="H9" i="2"/>
  <c r="J9" i="2" s="1"/>
  <c r="H8" i="2"/>
  <c r="J8" i="2" s="1"/>
  <c r="H7" i="2"/>
  <c r="J7" i="2" s="1"/>
  <c r="H6" i="2"/>
  <c r="J6" i="2" s="1"/>
  <c r="F146" i="2" l="1"/>
  <c r="J225" i="2"/>
  <c r="G246" i="2"/>
  <c r="H242" i="2"/>
  <c r="H246" i="2" s="1"/>
  <c r="I96" i="2"/>
  <c r="F139" i="2"/>
  <c r="J138" i="2"/>
  <c r="E146" i="2"/>
  <c r="G146" i="2"/>
  <c r="I146" i="2"/>
  <c r="G177" i="2"/>
  <c r="J164" i="2"/>
  <c r="E96" i="2"/>
  <c r="E238" i="2"/>
  <c r="E246" i="2"/>
  <c r="H138" i="2"/>
  <c r="E139" i="2"/>
  <c r="J144" i="2"/>
  <c r="J145" i="2" s="1"/>
  <c r="H89" i="2"/>
  <c r="H122" i="2"/>
  <c r="H60" i="2"/>
  <c r="J119" i="2"/>
  <c r="J122" i="2" s="1"/>
  <c r="J78" i="2"/>
  <c r="J195" i="2"/>
  <c r="J196" i="2" s="1"/>
  <c r="H27" i="2"/>
  <c r="J87" i="2"/>
  <c r="J89" i="2" s="1"/>
  <c r="J108" i="2"/>
  <c r="H233" i="2"/>
  <c r="H238" i="2" s="1"/>
  <c r="J23" i="2"/>
  <c r="J27" i="2" s="1"/>
  <c r="F96" i="2"/>
  <c r="F125" i="2"/>
  <c r="J123" i="2"/>
  <c r="J124" i="2" s="1"/>
  <c r="I139" i="2"/>
  <c r="H151" i="2"/>
  <c r="H156" i="2"/>
  <c r="E177" i="2"/>
  <c r="H164" i="2"/>
  <c r="H171" i="2"/>
  <c r="J254" i="2"/>
  <c r="J255" i="2" s="1"/>
  <c r="J102" i="2"/>
  <c r="J103" i="2" s="1"/>
  <c r="J130" i="2"/>
  <c r="H78" i="2"/>
  <c r="E125" i="2"/>
  <c r="J131" i="2"/>
  <c r="J132" i="2" s="1"/>
  <c r="H102" i="2"/>
  <c r="H103" i="2" s="1"/>
  <c r="G125" i="2"/>
  <c r="J152" i="2"/>
  <c r="J156" i="2" s="1"/>
  <c r="I177" i="2"/>
  <c r="H225" i="2"/>
  <c r="I246" i="2"/>
  <c r="H67" i="2"/>
  <c r="G68" i="2"/>
  <c r="F68" i="2"/>
  <c r="J19" i="2"/>
  <c r="J55" i="2"/>
  <c r="J60" i="2" s="1"/>
  <c r="J66" i="2"/>
  <c r="J67" i="2" s="1"/>
  <c r="H11" i="2"/>
  <c r="H19" i="2"/>
  <c r="H40" i="2"/>
  <c r="H49" i="2"/>
  <c r="H54" i="2"/>
  <c r="J11" i="2"/>
  <c r="H205" i="2"/>
  <c r="H206" i="2" s="1"/>
  <c r="H254" i="2"/>
  <c r="H255" i="2" s="1"/>
  <c r="E68" i="2"/>
  <c r="J73" i="2"/>
  <c r="G96" i="2"/>
  <c r="H113" i="2"/>
  <c r="J109" i="2"/>
  <c r="J113" i="2" s="1"/>
  <c r="H142" i="2"/>
  <c r="H146" i="2" s="1"/>
  <c r="J148" i="2"/>
  <c r="J151" i="2" s="1"/>
  <c r="H176" i="2"/>
  <c r="J175" i="2"/>
  <c r="J176" i="2" s="1"/>
  <c r="J230" i="2"/>
  <c r="J233" i="2" s="1"/>
  <c r="J28" i="2"/>
  <c r="J40" i="2" s="1"/>
  <c r="J41" i="2"/>
  <c r="J49" i="2" s="1"/>
  <c r="J54" i="2"/>
  <c r="H73" i="2"/>
  <c r="H108" i="2"/>
  <c r="J118" i="2"/>
  <c r="G139" i="2"/>
  <c r="J166" i="2"/>
  <c r="J171" i="2" s="1"/>
  <c r="H195" i="2"/>
  <c r="H196" i="2" s="1"/>
  <c r="E226" i="2"/>
  <c r="H214" i="2"/>
  <c r="F246" i="2"/>
  <c r="H62" i="2"/>
  <c r="J61" i="2"/>
  <c r="J62" i="2" s="1"/>
  <c r="I68" i="2"/>
  <c r="H95" i="2"/>
  <c r="J90" i="2"/>
  <c r="J95" i="2" s="1"/>
  <c r="J86" i="2"/>
  <c r="H86" i="2"/>
  <c r="I125" i="2"/>
  <c r="H118" i="2"/>
  <c r="H130" i="2"/>
  <c r="J142" i="2"/>
  <c r="F177" i="2"/>
  <c r="J205" i="2"/>
  <c r="J206" i="2" s="1"/>
  <c r="J236" i="2"/>
  <c r="J237" i="2" s="1"/>
  <c r="J239" i="2"/>
  <c r="J242" i="2" s="1"/>
  <c r="J244" i="2"/>
  <c r="J245" i="2" s="1"/>
  <c r="J238" i="2" l="1"/>
  <c r="J146" i="2"/>
  <c r="F256" i="2"/>
  <c r="J139" i="2"/>
  <c r="J125" i="2"/>
  <c r="J177" i="2"/>
  <c r="H177" i="2"/>
  <c r="J96" i="2"/>
  <c r="H125" i="2"/>
  <c r="G256" i="2"/>
  <c r="H68" i="2"/>
  <c r="I256" i="2"/>
  <c r="H139" i="2"/>
  <c r="E256" i="2"/>
  <c r="J246" i="2"/>
  <c r="J214" i="2"/>
  <c r="J226" i="2" s="1"/>
  <c r="H226" i="2"/>
  <c r="H96" i="2"/>
  <c r="J68" i="2"/>
  <c r="H256" i="2" l="1"/>
  <c r="J256" i="2"/>
</calcChain>
</file>

<file path=xl/sharedStrings.xml><?xml version="1.0" encoding="utf-8"?>
<sst xmlns="http://schemas.openxmlformats.org/spreadsheetml/2006/main" count="985" uniqueCount="243">
  <si>
    <t>รายงานยอดงบประมาณคงเหลือ</t>
  </si>
  <si>
    <t>องค์การบริหารส่วนตำบลเทพราช</t>
  </si>
  <si>
    <t>อำเภอสิชล  จังหวัดนครศรีธรรมราช</t>
  </si>
  <si>
    <t>งาน</t>
  </si>
  <si>
    <t>หมวดรายจ่าย</t>
  </si>
  <si>
    <t>ประเภทรายจ่าย</t>
  </si>
  <si>
    <t>โครงการ</t>
  </si>
  <si>
    <t>งบประมาณอนุมัติ
(บาท)</t>
  </si>
  <si>
    <t>โอนเพิ่ม
(บาท)</t>
  </si>
  <si>
    <t>โอนลด
(บาท)</t>
  </si>
  <si>
    <t>เบิกจ่าย
(บาท)</t>
  </si>
  <si>
    <t>งบประมาณคงเหลือ
(บาท)</t>
  </si>
  <si>
    <t>งานบริหารทั่วไป</t>
  </si>
  <si>
    <t>เงินเดือน (ฝ่ายการเมือง)</t>
  </si>
  <si>
    <t>เงินเดือนนายก/รองนายก</t>
  </si>
  <si>
    <t/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</si>
  <si>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</si>
  <si>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</si>
  <si>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เงินค่าตอบแทนสมาชิกสภาองค์กรปกครองส่วนท้องถิ่น</t>
  </si>
  <si>
    <t>รวมหมวดเงินเดือน (ฝ่ายการเมือง)</t>
  </si>
  <si>
    <t>เงินเดือน (ฝ่ายประจำ)</t>
  </si>
  <si>
    <t>เงินเดือนพนักงาน</t>
  </si>
  <si>
    <t>เงินเพิ่มต่าง ๆ ของพนักงาน</t>
  </si>
  <si>
    <t>เงินประจำตำแหน่ง</t>
  </si>
  <si>
    <t>ค่าจ้างลูกจ้างประจำ</t>
  </si>
  <si>
    <t>เงินเพิ่มต่าง ๆของลูกจ้างประจำ</t>
  </si>
  <si>
    <t>ค่าตอบแทนพนักงานจ้าง</t>
  </si>
  <si>
    <t>เงินเพิ่มต่าง ๆของพนักงานจ้าง</t>
  </si>
  <si>
    <t>รวมหมวดเงินเดือน (ฝ่ายประจำ)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</si>
  <si>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</si>
  <si>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</si>
  <si>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</si>
  <si>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</si>
  <si>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</si>
  <si>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รวมหมวดค่าตอบแทน</t>
  </si>
  <si>
    <t>ค่าใช้สอย</t>
  </si>
  <si>
    <t>รายจ่ายเพื่อให้ได้มาซึ่งบริการ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</si>
  <si>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</si>
  <si>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รายจ่ายเกี่ยวเนื่องกับการปฏิบัติราชการที่ไม่เข้าลักษณะรายจ่ายหมวดอื่นๆ</t>
  </si>
  <si>
    <t>ค่าใช้จ่ายในการเดินทางไปราชการ</t>
  </si>
  <si>
    <t>ค่าใช้จ่ายในการเลือกตั้ง</t>
  </si>
  <si>
    <t>ค่าพวงมาลัย  ช่อดอกไม้  กระเช้าดอกไม้  พวงมาลา</t>
  </si>
  <si>
    <t>โครงการปกป้องสถาบันสำคัญของชาติ</t>
  </si>
  <si>
    <t>โครงการฝึกอบรม พ.ร.บ.ข้อมูลข่าวสาร</t>
  </si>
  <si>
    <t>โครงการฝึกอบรมเพื่อเสริมสร้างคุณธรรมจริยธรรม</t>
  </si>
  <si>
    <t>โครงการฝึกอบรมและทัศนศึกษาดูงานเพื่อพัฒนาบุคลากร</t>
  </si>
  <si>
    <t>ค่าบำรุงรักษาและซ่อมแซม</t>
  </si>
  <si>
    <t>รวมหมวดค่าใช้สอย</t>
  </si>
  <si>
    <t>ค่าวัสดุ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</si>
  <si>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</si>
  <si>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</si>
  <si>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</si>
  <si>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วัสดุยานพาหนะและขนส่ง</t>
  </si>
  <si>
    <t>วัสดุเชื้อเพลิงและหล่อลื่น</t>
  </si>
  <si>
    <t>วัสดุโฆษณาและเผยแพร่</t>
  </si>
  <si>
    <t>วัสดุคอมพิวเตอร์</t>
  </si>
  <si>
    <t>วัสดุเครื่องดับเพลิง</t>
  </si>
  <si>
    <t>รวมหมวดค่าวัสดุ</t>
  </si>
  <si>
    <t>ค่าสาธารณูปโภค</t>
  </si>
  <si>
    <t>ค่าไฟฟ้า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</si>
  <si>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</si>
  <si>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</si>
  <si>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</si>
  <si>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รวมหมวดค่าสาธารณูปโภค</t>
  </si>
  <si>
    <t>ค่าครุภัณฑ์</t>
  </si>
  <si>
    <t>ครุภัณฑ์สำนักงาน</t>
  </si>
  <si>
    <t>ค่าจัดซื้อเครื่องดูดฝุ่น</t>
  </si>
  <si>
    <t>ครุภัณฑ์คอมพิวเตอร์</t>
  </si>
  <si>
    <t>ค่าจัดซื้อเครื่องคอมพิวเตอร์สำหรับงานสำนักงาน</t>
  </si>
  <si>
    <t>ค่าจัดซื้อเครื่องพิมพ์  Multifunction ชนิดเลเซอร์ /ชนิด LED ขาวดำ</t>
  </si>
  <si>
    <t>ค่าจัดซื้อเครื่องสำรองไฟฟ้า</t>
  </si>
  <si>
    <t>รวมหมวดค่าครุภัณฑ์</t>
  </si>
  <si>
    <t>รายจ่ายอื่น</t>
  </si>
  <si>
    <t>รวมหมวดรายจ่ายอื่น</t>
  </si>
  <si>
    <t>เงินอุดหนุน</t>
  </si>
  <si>
    <t>เงินอุดหนุนองค์กรปกครองส่วนท้องถิ่น</t>
  </si>
  <si>
    <t>เงินอุดหนุนส่วนราชการ</t>
  </si>
  <si>
    <t>รวมหมวดเงินอุดหนุน</t>
  </si>
  <si>
    <t>รวมงานบริหารทั่วไป</t>
  </si>
  <si>
    <t>งานบริหารงานคลัง</t>
  </si>
  <si>
    <t>โครงการจัดทำแผนที่ภาษีและทะเบียนทรัพย์สิน</t>
  </si>
  <si>
    <t>โครงการประชาสัมพันธ์การจัดเก็บภาษีของ อบต.เทพราช</t>
  </si>
  <si>
    <t>โครงการออกบริการจัดเก็บภาษีเคลื่อนที่ประจำปี</t>
  </si>
  <si>
    <t>ค่าจัดซื้อเก้าอี้สำนักงาน</t>
  </si>
  <si>
    <t>ค่าจัดซื้อเครื่องปรับอากาศชนิดติดผนัง</t>
  </si>
  <si>
    <t>ค่าจัดซื้อตู้เหล็กเก็บเอกสารบานเลื่อนกระจก</t>
  </si>
  <si>
    <t>ค่าจัดซื้อเครื่องคอมพิวเตอร์โน้ตบุ้ค สำหรับงานประมวลผล</t>
  </si>
  <si>
    <t>รวมงานบริหารงานคลัง</t>
  </si>
  <si>
    <t>งานบริหารทั่วไปเกี่ยวกับการรักษาความสงบภายใน</t>
  </si>
  <si>
    <t>โครงการป้องกัน  เฝ้าระวังและช่วยเหลือประชาชนในเหตุการณ์ต่างๆ</t>
  </si>
  <si>
    <t>โครงการป้องกันลดอุบัติเหตุในช่วงเทศกาลวันสำคัญ(7 วัน อันตราย  )</t>
  </si>
  <si>
    <t>โครงการฝึกอบรมและทบทวนอาสาสมัครป้องกันภัยฝ่ายพลเรือน(อปพร.)</t>
  </si>
  <si>
    <t>โครงการรณรงค์และป้องกันไฟป่า</t>
  </si>
  <si>
    <t>รวมงานบริหารทั่วไปเกี่ยวกับการรักษาความสงบภายใน</t>
  </si>
  <si>
    <t>งานบริหารทั่วไปเกี่ยวกับการศึกษา</t>
  </si>
  <si>
    <t>ค่าใช้จ่ายในการพัฒนาครูผู้ดูแลเด็ก/ผู้ดูแลเด็กของศูนย์พัฒนาเด็กเล็ก</t>
  </si>
  <si>
    <t>รวมงานบริหารทั่วไปเกี่ยวกับการศึกษา</t>
  </si>
  <si>
    <t>งานระดับก่อนวัยเรียนและประถมศึกษา</t>
  </si>
  <si>
    <t>โครงการส่งเสริมความเป็นเลิศของนักเรียน</t>
  </si>
  <si>
    <t>โครงการสนับสนุนค่าใช้จ่ายการบริหารสถานศึกษา</t>
  </si>
  <si>
    <t>ค่าอาหารเสริม (นม)</t>
  </si>
  <si>
    <t>รวมงานระดับก่อนวัยเรียนและประถมศึกษา</t>
  </si>
  <si>
    <t>งานบริการสาธารณสุขและงานสาธารณสุขอื่น</t>
  </si>
  <si>
    <t>โครงการป้องกันโรคพิษสุนัขบ้าและคุมกำเนิด(หมา , แมว)</t>
  </si>
  <si>
    <t>โครงการป้องกันและควบคุมโรคไข้เลือดออกในชุมชน</t>
  </si>
  <si>
    <t>วัสดุวิทยาศาสตร์หรือการแพทย์</t>
  </si>
  <si>
    <t>รวมงานบริการสาธารณสุขและงานสาธารณสุขอื่น</t>
  </si>
  <si>
    <t>งานบริหารทั่วไปเกี่ยวกับเคหะและชุมชน</t>
  </si>
  <si>
    <t>โครงการคัดแยกขยะและจัดการขยะในชุมชนโดยแปรสภาพขยะเปียกเป็นปุ๋ยอินทรีย์ ประจำปีงบประมาณ  2560</t>
  </si>
  <si>
    <t>โครงการฝึกอบรมการจัดทำชุมชนปลอดขยะ ประจำปีงบประมาณ  2560</t>
  </si>
  <si>
    <t>วัสดุก่อสร้าง</t>
  </si>
  <si>
    <t>ค่าที่ดินและสิ่งก่อสร้าง</t>
  </si>
  <si>
    <t>ค่าบำรุงรักษาและปรับปรุงที่ดินและสิ่งก่อสร้าง</t>
  </si>
  <si>
    <t>โครงการซ่อมแซมซุ้มประตูเฉลิมพระเกียรติ  หมู่ที่7</t>
  </si>
  <si>
    <t>รวมหมวดค่าที่ดินและสิ่งก่อสร้าง</t>
  </si>
  <si>
    <t>รวมงานบริหารทั่วไปเกี่ยวกับเคหะและชุมชน</t>
  </si>
  <si>
    <t>งานไฟฟ้าถนน</t>
  </si>
  <si>
    <t>ค่าก่อสร้างสิ่งสาธารณูปการ</t>
  </si>
  <si>
    <t>โครงการก่อสร้างโรงจอดรถ</t>
  </si>
  <si>
    <t>โครงการก่อสร้างหลังคาคลุมสนามวอลเลย์บอล หมู่ที่ 3</t>
  </si>
  <si>
    <t>โครงการปรับปรุง ต่อเติมอาคารเอนกประสงค์ประจำหมู่บ้าน หมู่ที่ 5</t>
  </si>
  <si>
    <t>ค่าก่อสร้างสิ่งสาธารณูปโภค</t>
  </si>
  <si>
    <t>โครงการก่อสร้างถนนคอนกรีตเสริมเหล็กสายกลางทุ่ง - ไสอ้อย  หมู่ที่ 7</t>
  </si>
  <si>
    <t>โครงการก่อสร้างถนนคอนกรีตเสริมเหล็กสายชลประทาน - บ้านเผียน  หมู่ที่ 13</t>
  </si>
  <si>
    <t>โครงการก่อสร้างถนนคอนกรีตเสริมเหล็กสายต่อเรือ - ไสใหญ่  หมู่ที่ 2</t>
  </si>
  <si>
    <t>โครงการก่อสร้างถนนคอนกรีตเสริมเหล็กสายต่อเรือ (จากบ้านนายพ่วง - นางบุญนำ) หมู่ที่ 1</t>
  </si>
  <si>
    <t>โครงการก่อสร้างถนนคอนกรีตเสริมเหล็กสายบ้านนายถนอม  หมู่ที่ 9</t>
  </si>
  <si>
    <t>โครงการก่อสร้างถนนคอนกรีตเสริมเหล็กสายบ้านนายโอภาส - เขาเตง หมู่ที่ 14</t>
  </si>
  <si>
    <t>โครงการก่อสร้างถนนคอนกรีตเสริมเหล็กสายบ้านเผียน - ห้วยน้ำเน่า หมู่ที่ 10</t>
  </si>
  <si>
    <t>โครงการก่อสร้างถนนคอนกรีตเสริมเหล็กสายสามแยกนางโสมาบดี เกิดสุวรรณ     จดหัวสะพานคลองไทรใต้  หมู่ที่ 8</t>
  </si>
  <si>
    <t>โครงการก่อสร้างถนนคอนกรีตเสริมเหล็กสายหัวเขานนท์ - สามเทพ หมู่ที่ 15</t>
  </si>
  <si>
    <t>โครงการปรับปรุงระบบประปา  หมู่ที่ 11</t>
  </si>
  <si>
    <t>โครงการปรับปรุงระบบประปา  หมู่ที่ 12</t>
  </si>
  <si>
    <t>โครงการปรับปรุงระบบประปา  หมู่ที่ 4</t>
  </si>
  <si>
    <t>โครงการปรับปรุงระบบประปา  หมู่ที่ 6</t>
  </si>
  <si>
    <t>รวมงานไฟฟ้าถนน</t>
  </si>
  <si>
    <t>งานส่งเสริมและสนับสนุนความเข้มแข็งชุมชน</t>
  </si>
  <si>
    <t>โครงการป้องกันและแก้ไขความรุนแรงต่อเด็ก  สตรีและบุคคลในครอบครัว</t>
  </si>
  <si>
    <t>โครงการป้องกันและแก้ไขปัญหายาเสพติด(กิจกรรมส่งเสริมการบำบัดฟื้นฟูผู้ติดยาเสพติด/ผู้เสพยาเสพติด และส่งเสริมการฝึกอาชีพให้แก่ผู้ที่ผ่านการบำบัดฟื้นฟู)</t>
  </si>
  <si>
    <t>โครงการป้องกันและแก้ไขปัญหายาเสพติดในสถานศึกษา</t>
  </si>
  <si>
    <t>โครงการฝึกอบรมการประดิษฐ์ดอกไม้จันทน์</t>
  </si>
  <si>
    <t>โครงการฝึกอาชีพให้กับผู้พิการ  ผู้สูงอายุ  ผู้ด้อยโอกาสและผู้มีรายได้น้อย</t>
  </si>
  <si>
    <t>โครงการพัฒนาศักยภาพกลุ่มสตรีตำบลเทพราช ประจำปีงบประมาณ พ.ศ.2560</t>
  </si>
  <si>
    <t>โครงการเสริมสร้างครอบครัวอบอุ่นเข้มแข็ง</t>
  </si>
  <si>
    <t>รวมงานส่งเสริมและสนับสนุนความเข้มแข็งชุมชน</t>
  </si>
  <si>
    <t>งานกีฬาและนันทนาการ</t>
  </si>
  <si>
    <t>กิจกรรมวันเด็กแห่งชาติ</t>
  </si>
  <si>
    <t>โครงการแข่งขันกีฬาฟุตซอล</t>
  </si>
  <si>
    <t>โครงการจัดการแข่งขันกีฬาและกรีฑาระดับตำบล “เทพราชเกมส์”</t>
  </si>
  <si>
    <t>โครงการจัดส่งนักกีฬา/กรีฑาเข้าร่วมการแข่งขันกีฬาระดับอำเภอ อ.สิชล</t>
  </si>
  <si>
    <t>โครงการจัดส่งนักกีฬาเข้าร่วมการแข่งขันกีฬาฟุตบอลเทศบาลสิชลคัพ</t>
  </si>
  <si>
    <t>โครงการส่งนักกีฬาเข้าร่วมการแข่งขัน “กีฬาท้องถิ่นท้องที่สัมพันธ์”</t>
  </si>
  <si>
    <t>เงินอุดหนุนกิจการที่เป็นสาธารณประโยชน์</t>
  </si>
  <si>
    <t>รวมงานกีฬาและนันทนาการ</t>
  </si>
  <si>
    <t>งานศาสนาวัฒนธรรมท้องถิ่น</t>
  </si>
  <si>
    <t>โครงการงานประเพณีชักพระ</t>
  </si>
  <si>
    <t>โครงการงานประเพณีลอยกระทง</t>
  </si>
  <si>
    <t>โครงการงานประเพณีสงกรานต์ (จัดกิจกรรมวันผู้สูงอายุ)</t>
  </si>
  <si>
    <t>โครงการแห่เทียนพรรษา</t>
  </si>
  <si>
    <t>โครงการอนุรักษ์ศิลปะและภูมิปัญญาท้องถิ่นตำบลเทพราช</t>
  </si>
  <si>
    <t>รวมงานศาสนาวัฒนธรรมท้องถิ่น</t>
  </si>
  <si>
    <t>งานส่งเสริมการเกษตร</t>
  </si>
  <si>
    <t>โครงการจ้างแรงงานราษฎรเพื่อสร้างรายได้ให้กับประชาชนที่ประสบเหตุอุทกภัย อบต.เทพราช อ.สิชล จ.นครศรีธรรมราช</t>
  </si>
  <si>
    <t>โครงการปลูกต้นไม้  และปล่อยพันธุ์สัตว์น้ำ</t>
  </si>
  <si>
    <t>โครงการฝึกอบรมเพื่อส่งเสริมอาชีพตามหลักเศรษฐกิจพอเพียง</t>
  </si>
  <si>
    <t>วัสดุการเกษตร</t>
  </si>
  <si>
    <t>รวมงานส่งเสริมการเกษตร</t>
  </si>
  <si>
    <t>งบกลาง</t>
  </si>
  <si>
    <t>เงินสมทบกองทุนประกันสังคม</t>
  </si>
  <si>
    <t>เบี้ยยังชีพผู้สูงอายุ</t>
  </si>
  <si>
    <t>เบี้ยยังชีพคนพิการ</t>
  </si>
  <si>
    <t>เบี้ยยังชีพผู้ป่วยเอดส์</t>
  </si>
  <si>
    <t>สำรองจ่าย</t>
  </si>
  <si>
    <t>รายจ่ายตามข้อผูกพัน</t>
  </si>
  <si>
    <t>เงินสมทบกองทุนบำเหน็จบำนาญข้าราชการส่วนท้องถิ่น (กบท.)</t>
  </si>
  <si>
    <t>รวมหมวดงบกลาง</t>
  </si>
  <si>
    <t>รวมงบกลาง</t>
  </si>
  <si>
    <t>รวมทั้งหมด</t>
  </si>
  <si>
    <t>ประจำปีงบประมาณ พ.ศ.2560</t>
  </si>
  <si>
    <t>งบประมาณรวม</t>
  </si>
  <si>
    <t>เงินค่าตอบแทนเลขานุการนายก อบต.</t>
  </si>
  <si>
    <t>โครงการฝึกอบรมพัฒนาศักยภาพของผู้บริหาร สมาชิกสภาอบต.เทพราช</t>
  </si>
  <si>
    <t>โครงการวันปิยมหาราช</t>
  </si>
  <si>
    <t>โครงการจัดงาน 12 สิงหาพระบรมราชินีนาถ</t>
  </si>
  <si>
    <t>โครงการจัดงาน 5 ธันวามหาราช</t>
  </si>
  <si>
    <t>โครงการพัฒนากีฬาอำเภอ</t>
  </si>
  <si>
    <t>โครงการส่งเสริมการแข่งขันกีฬา-กรีฑา เทพราชเกมส์</t>
  </si>
  <si>
    <t>โรงเรียนชุมชนวัดเทพราช (อาหารกลางวัน)</t>
  </si>
  <si>
    <t>โรงเรียนวัดธารน้ำฉา(อาหารกลางวัน)</t>
  </si>
  <si>
    <t>โรงเรียนบ้านเขายวนเฒ่า(อาหารกลางวัน)</t>
  </si>
  <si>
    <t>โรงเรียนบ้านเผียน(อาหารกลางวัน)</t>
  </si>
  <si>
    <t>โรงเรียนบ้านน้ำฉา(อาหารกลางวัน)</t>
  </si>
  <si>
    <t>กิจกรรมส่งเสริมการแข่งขันกีฬาตำบล</t>
  </si>
  <si>
    <t>โครงการจัดการแข่งขัน กีฬาน้ำฉาคัพ</t>
  </si>
  <si>
    <t>โครงการจัดการแข่งขันกีฬาวอลเลย์บอล</t>
  </si>
  <si>
    <t>โครงการจัดงานประเพณีมาฆบูชา</t>
  </si>
  <si>
    <t>โครงการจัดงานประเพณีชักพระ</t>
  </si>
  <si>
    <t>โครงการจัดงานสืบสานประเพณี แห่หมรับเดือนสิบ</t>
  </si>
  <si>
    <t>รายรับจริงประกอบงบทดลองและรายงานรับ-จ่ายเงิน</t>
  </si>
  <si>
    <t>ณ วันที่ 29 กันยายน 2560</t>
  </si>
  <si>
    <t>รายการ</t>
  </si>
  <si>
    <t>รหัสบัญชี</t>
  </si>
  <si>
    <t>ประมาณการ</t>
  </si>
  <si>
    <t>รับจริง</t>
  </si>
  <si>
    <t>รายได้จัดเก็บเอง</t>
  </si>
  <si>
    <t>หมวดภาษีอากร</t>
  </si>
  <si>
    <t>(1) ภาษีโรงเรือนและที่ดิน</t>
  </si>
  <si>
    <t>(2) ภาษีบำรุงท้องที่</t>
  </si>
  <si>
    <t>(3) ภาษีป้าย</t>
  </si>
  <si>
    <t>รวม</t>
  </si>
  <si>
    <t>หมวดค่าธรรมเนียม ค่าปรับ และใบอนุญาต</t>
  </si>
  <si>
    <t>(1) ค่าธรรมเนียมเกี่ยวกับใบอนุญาตการขายสุรา</t>
  </si>
  <si>
    <t>(2) ค่าธรรมเนียมเกี่ยวกับใบอนุญาตการพนัน</t>
  </si>
  <si>
    <t>(3) ค่าธรรมเนียมเกี่ยวกับการควบคุมอาคาร</t>
  </si>
  <si>
    <t>(4) ค่าธรรมเนียมจดทะเบียนพาณิชย์</t>
  </si>
  <si>
    <t>(5) ค่าปรับการผิดสัญญา</t>
  </si>
  <si>
    <t>(6) ค่าใบอนุญาตประกอบการค้าสำหรับกิจการที่เป็นอันตรายต่อสุขภาพ</t>
  </si>
  <si>
    <t>(7) ค่าใบอนุญาตเกี่ยวกับการควบคุมอาคาร</t>
  </si>
  <si>
    <t>หมวดรายได้จากทรัพย์สิน</t>
  </si>
  <si>
    <t>(1) ดอกเบี้ย</t>
  </si>
  <si>
    <t>หมวดรายได้เบ็ดเตล็ด</t>
  </si>
  <si>
    <t>(1) ค่าขายแบบแปลน</t>
  </si>
  <si>
    <t>(2) รายได้เบ็ดเตล็ดอื่นๆ</t>
  </si>
  <si>
    <t xml:space="preserve"> -2-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</si>
  <si>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</si>
  <si>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</si>
  <si>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(1) ภาษีและค่าธรรมเนียมรถยนต์และล้อเลื่อน</t>
  </si>
  <si>
    <t>(2) ภาษีมูลค่าเพิ่มตาม พ.ร.บ. กำหนดแผนฯ</t>
  </si>
  <si>
    <t>(3) ภาษีมูลค่าเพิ่มตาม พ.ร.บ.จัดสรรรายได้ฯ</t>
  </si>
  <si>
    <t>(4) ภาษีธุรกิจเฉพาะ</t>
  </si>
  <si>
    <t>(5) ภาษีสุรา</t>
  </si>
  <si>
    <t>(6) ภาษีสรรพสามิต</t>
  </si>
  <si>
    <t>(7) ค่าภาคหลวงแร่</t>
  </si>
  <si>
    <t>(8) ค่าภาคหลวงปิโตรเลียม</t>
  </si>
  <si>
    <t>(9) เงินที่เก็บตามกฎหมายว่าด้วยอุทยานแห่งชาติ</t>
  </si>
  <si>
    <t>(10) ค่าธรรมเนียมจดทะเบียนสิทธิและนิติกรรมตามประมวลกฎหมายที่ดิน</t>
  </si>
  <si>
    <t>(11) อากรประมง</t>
  </si>
  <si>
    <t>รายได้ที่รัฐบาลอุดหนุนให้องค์กรปกครองส่วนท้องถิ่น</t>
  </si>
  <si>
    <t>หมวดเงินอุดหนุนทั่วไป</t>
  </si>
  <si>
    <t>(1) เงินอุดหนุนทั่วไป สำหรับดำเนินการตามอำนาจหน้าที่และภารกิจถ่ายโอนเลือกทำ</t>
  </si>
  <si>
    <t>หมวดเงินอุดหนุนระบุวัตถุประสงค์/เฉพาะกิจ</t>
  </si>
  <si>
    <t>(1) เงินอุดหนุนระบุวัตถุประสงค์/เฉพาะกิจจากกรมส่งเสริมการปกครองท้องถิ่น</t>
  </si>
  <si>
    <t>(1) เงินอุดหนุนระบุวัตถุประสงค์/เฉพาะกิจจากหน่วยงานอื่น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</si>
</sst>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฿&quot;#,##0.00;[Red]\-&quot;฿&quot;#,##0.00"/>
    <numFmt numFmtId="43" formatCode="_-* #,##0.00_-;\-* #,##0.00_-;_-* &quot;-&quot;??_-;_-@_-"/>
    <numFmt numFmtId="187" formatCode="[$-1041E]#,##0.00;\-#,##0.00"/>
    <numFmt numFmtId="188" formatCode="[$-1041E]#,##0.00;\(#,##0.00\);&quot;-&quot;"/>
    <numFmt numFmtId="189" formatCode="_(* #,##0.00_);_(* \(#,##0.00\);_(* &quot;-&quot;??_);_(@_)"/>
  </numFmts>
  <fonts count="26" x14ac:knownFonts="1">
    <font>
      <sz val="11"/>
      <color rgb="FF000000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b/>
      <sz val="18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rgb="FF0000FF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sz val="10"/>
      <color rgb="FF0000FF"/>
      <name val="TH SarabunPSK"/>
      <family val="2"/>
    </font>
    <font>
      <sz val="12"/>
      <color rgb="FF0000FF"/>
      <name val="TH SarabunPSK"/>
      <family val="2"/>
    </font>
    <font>
      <sz val="12"/>
      <color rgb="FF000000"/>
      <name val="TH SarabunPSK"/>
      <family val="2"/>
    </font>
    <font>
      <sz val="14"/>
      <color theme="3"/>
      <name val="TH SarabunPSK"/>
      <family val="2"/>
    </font>
    <font>
      <sz val="13"/>
      <color rgb="FF000000"/>
      <name val="TH SarabunPSK"/>
      <family val="2"/>
    </font>
    <font>
      <sz val="16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0"/>
      <name val="Arial"/>
      <family val="2"/>
    </font>
    <font>
      <sz val="16"/>
      <name val="TH Niramit AS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1"/>
      <color indexed="8"/>
      <name val="Calibri"/>
      <family val="2"/>
    </font>
    <font>
      <sz val="16"/>
      <name val="Angsana New"/>
      <family val="1"/>
    </font>
    <font>
      <sz val="11"/>
      <color theme="1"/>
      <name val="Tahoma"/>
      <family val="2"/>
      <scheme val="minor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A9A9A9"/>
      </top>
      <bottom style="thin">
        <color rgb="FFA9A9A9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A9A9A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rgb="FFA9A9A9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A9A9A9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theme="0" tint="-0.3499862666707357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A9A9A9"/>
      </bottom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43" fontId="2" fillId="0" borderId="0" applyFont="0" applyFill="0" applyBorder="0" applyAlignment="0" applyProtection="0"/>
    <xf numFmtId="188" fontId="18" fillId="0" borderId="0" applyFont="0" applyFill="0" applyBorder="0" applyAlignment="0" applyProtection="0"/>
    <xf numFmtId="0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88" fontId="24" fillId="0" borderId="0" applyFont="0" applyFill="0" applyBorder="0" applyAlignment="0" applyProtection="0"/>
    <xf numFmtId="189" fontId="18" fillId="0" borderId="0" applyFont="0" applyFill="0" applyBorder="0" applyAlignment="0" applyProtection="0"/>
    <xf numFmtId="0" fontId="24" fillId="0" borderId="0"/>
    <xf numFmtId="0" fontId="23" fillId="0" borderId="0"/>
    <xf numFmtId="0" fontId="1" fillId="0" borderId="0"/>
    <xf numFmtId="0" fontId="18" fillId="0" borderId="0"/>
    <xf numFmtId="188" fontId="18" fillId="0" borderId="0" applyFont="0" applyFill="0" applyBorder="0" applyAlignment="0" applyProtection="0"/>
    <xf numFmtId="8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8" fillId="0" borderId="0"/>
    <xf numFmtId="0" fontId="25" fillId="0" borderId="0"/>
    <xf numFmtId="0" fontId="25" fillId="0" borderId="0"/>
    <xf numFmtId="0" fontId="18" fillId="0" borderId="0"/>
  </cellStyleXfs>
  <cellXfs count="115">
    <xf numFmtId="0" fontId="0" fillId="0" borderId="0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Border="1"/>
    <xf numFmtId="0" fontId="6" fillId="0" borderId="3" xfId="0" applyNumberFormat="1" applyFont="1" applyFill="1" applyBorder="1" applyAlignment="1">
      <alignment vertical="top" wrapText="1" readingOrder="1"/>
    </xf>
    <xf numFmtId="0" fontId="7" fillId="0" borderId="3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6" fillId="0" borderId="5" xfId="0" applyNumberFormat="1" applyFont="1" applyFill="1" applyBorder="1" applyAlignment="1">
      <alignment vertical="top" wrapText="1" readingOrder="1"/>
    </xf>
    <xf numFmtId="0" fontId="7" fillId="0" borderId="5" xfId="0" applyNumberFormat="1" applyFont="1" applyFill="1" applyBorder="1" applyAlignment="1">
      <alignment vertical="top" wrapText="1" readingOrder="1"/>
    </xf>
    <xf numFmtId="0" fontId="5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6" fillId="0" borderId="6" xfId="0" applyNumberFormat="1" applyFont="1" applyFill="1" applyBorder="1" applyAlignment="1">
      <alignment vertical="top" wrapText="1" readingOrder="1"/>
    </xf>
    <xf numFmtId="0" fontId="7" fillId="0" borderId="6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/>
    </xf>
    <xf numFmtId="0" fontId="6" fillId="0" borderId="13" xfId="0" applyNumberFormat="1" applyFont="1" applyFill="1" applyBorder="1" applyAlignment="1">
      <alignment vertical="top" wrapText="1" readingOrder="1"/>
    </xf>
    <xf numFmtId="0" fontId="7" fillId="0" borderId="13" xfId="0" applyNumberFormat="1" applyFont="1" applyFill="1" applyBorder="1" applyAlignment="1">
      <alignment vertical="top" wrapText="1" readingOrder="1"/>
    </xf>
    <xf numFmtId="0" fontId="4" fillId="0" borderId="14" xfId="0" applyNumberFormat="1" applyFont="1" applyFill="1" applyBorder="1" applyAlignment="1">
      <alignment horizontal="left" vertical="top" wrapText="1" readingOrder="1"/>
    </xf>
    <xf numFmtId="0" fontId="5" fillId="0" borderId="14" xfId="0" applyNumberFormat="1" applyFont="1" applyFill="1" applyBorder="1" applyAlignment="1">
      <alignment vertical="top" wrapText="1"/>
    </xf>
    <xf numFmtId="187" fontId="4" fillId="0" borderId="14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/>
    </xf>
    <xf numFmtId="187" fontId="4" fillId="0" borderId="0" xfId="0" applyNumberFormat="1" applyFont="1" applyFill="1" applyBorder="1" applyAlignment="1">
      <alignment vertical="top" wrapText="1" readingOrder="1"/>
    </xf>
    <xf numFmtId="43" fontId="5" fillId="0" borderId="0" xfId="1" applyFont="1" applyFill="1" applyBorder="1"/>
    <xf numFmtId="43" fontId="5" fillId="0" borderId="0" xfId="0" applyNumberFormat="1" applyFont="1" applyFill="1" applyBorder="1"/>
    <xf numFmtId="43" fontId="6" fillId="0" borderId="3" xfId="1" applyFont="1" applyFill="1" applyBorder="1" applyAlignment="1">
      <alignment vertical="top" wrapText="1" readingOrder="1"/>
    </xf>
    <xf numFmtId="43" fontId="8" fillId="0" borderId="3" xfId="1" applyFont="1" applyFill="1" applyBorder="1" applyAlignment="1">
      <alignment vertical="top" wrapText="1" readingOrder="1"/>
    </xf>
    <xf numFmtId="43" fontId="6" fillId="0" borderId="1" xfId="1" applyFont="1" applyFill="1" applyBorder="1" applyAlignment="1">
      <alignment vertical="top" wrapText="1" readingOrder="1"/>
    </xf>
    <xf numFmtId="43" fontId="8" fillId="0" borderId="1" xfId="1" applyFont="1" applyFill="1" applyBorder="1" applyAlignment="1">
      <alignment vertical="top" wrapText="1" readingOrder="1"/>
    </xf>
    <xf numFmtId="43" fontId="6" fillId="0" borderId="5" xfId="1" applyFont="1" applyFill="1" applyBorder="1" applyAlignment="1">
      <alignment vertical="top" wrapText="1" readingOrder="1"/>
    </xf>
    <xf numFmtId="43" fontId="8" fillId="0" borderId="5" xfId="1" applyFont="1" applyFill="1" applyBorder="1" applyAlignment="1">
      <alignment vertical="top" wrapText="1" readingOrder="1"/>
    </xf>
    <xf numFmtId="43" fontId="8" fillId="0" borderId="6" xfId="1" applyFont="1" applyFill="1" applyBorder="1" applyAlignment="1">
      <alignment vertical="top" wrapText="1" readingOrder="1"/>
    </xf>
    <xf numFmtId="43" fontId="6" fillId="0" borderId="6" xfId="1" applyFont="1" applyFill="1" applyBorder="1" applyAlignment="1">
      <alignment vertical="top" wrapText="1" readingOrder="1"/>
    </xf>
    <xf numFmtId="43" fontId="4" fillId="0" borderId="4" xfId="1" applyFont="1" applyFill="1" applyBorder="1" applyAlignment="1">
      <alignment vertical="top" wrapText="1" readingOrder="1"/>
    </xf>
    <xf numFmtId="43" fontId="6" fillId="0" borderId="13" xfId="1" applyFont="1" applyFill="1" applyBorder="1" applyAlignment="1">
      <alignment vertical="top" wrapText="1" readingOrder="1"/>
    </xf>
    <xf numFmtId="43" fontId="8" fillId="0" borderId="13" xfId="1" applyFont="1" applyFill="1" applyBorder="1" applyAlignment="1">
      <alignment vertical="top" wrapText="1" readingOrder="1"/>
    </xf>
    <xf numFmtId="43" fontId="4" fillId="0" borderId="2" xfId="1" applyFont="1" applyFill="1" applyBorder="1" applyAlignment="1">
      <alignment vertical="top" wrapText="1" readingOrder="1"/>
    </xf>
    <xf numFmtId="43" fontId="9" fillId="0" borderId="4" xfId="1" applyFont="1" applyFill="1" applyBorder="1" applyAlignment="1">
      <alignment vertical="top" wrapText="1" readingOrder="1"/>
    </xf>
    <xf numFmtId="43" fontId="8" fillId="0" borderId="4" xfId="1" applyFont="1" applyFill="1" applyBorder="1" applyAlignment="1">
      <alignment vertical="top" wrapText="1" readingOrder="1"/>
    </xf>
    <xf numFmtId="43" fontId="6" fillId="0" borderId="4" xfId="1" applyFont="1" applyFill="1" applyBorder="1" applyAlignment="1">
      <alignment vertical="top" wrapText="1" readingOrder="1"/>
    </xf>
    <xf numFmtId="0" fontId="10" fillId="0" borderId="5" xfId="0" applyNumberFormat="1" applyFont="1" applyFill="1" applyBorder="1" applyAlignment="1">
      <alignment vertical="top" wrapText="1" readingOrder="1"/>
    </xf>
    <xf numFmtId="0" fontId="11" fillId="0" borderId="5" xfId="0" applyNumberFormat="1" applyFont="1" applyFill="1" applyBorder="1" applyAlignment="1">
      <alignment vertical="top" wrapText="1" readingOrder="1"/>
    </xf>
    <xf numFmtId="43" fontId="8" fillId="0" borderId="15" xfId="1" applyFont="1" applyFill="1" applyBorder="1" applyAlignment="1">
      <alignment vertical="top" wrapText="1" readingOrder="1"/>
    </xf>
    <xf numFmtId="43" fontId="6" fillId="0" borderId="15" xfId="1" applyFont="1" applyFill="1" applyBorder="1" applyAlignment="1">
      <alignment vertical="top" wrapText="1" readingOrder="1"/>
    </xf>
    <xf numFmtId="43" fontId="8" fillId="0" borderId="16" xfId="1" applyFont="1" applyFill="1" applyBorder="1" applyAlignment="1">
      <alignment vertical="top" wrapText="1" readingOrder="1"/>
    </xf>
    <xf numFmtId="43" fontId="6" fillId="0" borderId="16" xfId="1" applyFont="1" applyFill="1" applyBorder="1" applyAlignment="1">
      <alignment vertical="top" wrapText="1" readingOrder="1"/>
    </xf>
    <xf numFmtId="43" fontId="8" fillId="0" borderId="17" xfId="1" applyFont="1" applyFill="1" applyBorder="1" applyAlignment="1">
      <alignment vertical="top" wrapText="1" readingOrder="1"/>
    </xf>
    <xf numFmtId="43" fontId="6" fillId="0" borderId="17" xfId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1" fillId="0" borderId="1" xfId="0" applyNumberFormat="1" applyFont="1" applyFill="1" applyBorder="1" applyAlignment="1">
      <alignment vertical="top" wrapText="1" readingOrder="1"/>
    </xf>
    <xf numFmtId="0" fontId="6" fillId="0" borderId="18" xfId="0" applyNumberFormat="1" applyFont="1" applyFill="1" applyBorder="1" applyAlignment="1">
      <alignment vertical="top" wrapText="1" readingOrder="1"/>
    </xf>
    <xf numFmtId="0" fontId="7" fillId="0" borderId="18" xfId="0" applyNumberFormat="1" applyFont="1" applyFill="1" applyBorder="1" applyAlignment="1">
      <alignment vertical="top" wrapText="1" readingOrder="1"/>
    </xf>
    <xf numFmtId="43" fontId="6" fillId="0" borderId="18" xfId="1" applyFont="1" applyFill="1" applyBorder="1" applyAlignment="1">
      <alignment vertical="top" wrapText="1" readingOrder="1"/>
    </xf>
    <xf numFmtId="43" fontId="8" fillId="0" borderId="18" xfId="1" applyFont="1" applyFill="1" applyBorder="1" applyAlignment="1">
      <alignment vertical="top" wrapText="1" readingOrder="1"/>
    </xf>
    <xf numFmtId="0" fontId="6" fillId="0" borderId="16" xfId="0" applyNumberFormat="1" applyFont="1" applyFill="1" applyBorder="1" applyAlignment="1">
      <alignment vertical="top" wrapText="1" readingOrder="1"/>
    </xf>
    <xf numFmtId="0" fontId="7" fillId="0" borderId="16" xfId="0" applyNumberFormat="1" applyFont="1" applyFill="1" applyBorder="1" applyAlignment="1">
      <alignment vertical="top" wrapText="1" readingOrder="1"/>
    </xf>
    <xf numFmtId="0" fontId="6" fillId="0" borderId="17" xfId="0" applyNumberFormat="1" applyFont="1" applyFill="1" applyBorder="1" applyAlignment="1">
      <alignment vertical="top" wrapText="1" readingOrder="1"/>
    </xf>
    <xf numFmtId="0" fontId="7" fillId="0" borderId="17" xfId="0" applyNumberFormat="1" applyFont="1" applyFill="1" applyBorder="1" applyAlignment="1">
      <alignment vertical="top" wrapText="1" readingOrder="1"/>
    </xf>
    <xf numFmtId="0" fontId="11" fillId="0" borderId="15" xfId="0" applyNumberFormat="1" applyFont="1" applyFill="1" applyBorder="1" applyAlignment="1">
      <alignment vertical="top" wrapText="1" readingOrder="1"/>
    </xf>
    <xf numFmtId="43" fontId="6" fillId="0" borderId="19" xfId="1" applyFont="1" applyFill="1" applyBorder="1" applyAlignment="1">
      <alignment vertical="top" wrapText="1" readingOrder="1"/>
    </xf>
    <xf numFmtId="43" fontId="8" fillId="0" borderId="19" xfId="1" applyFont="1" applyFill="1" applyBorder="1" applyAlignment="1">
      <alignment vertical="top" wrapText="1" readingOrder="1"/>
    </xf>
    <xf numFmtId="0" fontId="12" fillId="0" borderId="5" xfId="0" applyNumberFormat="1" applyFont="1" applyFill="1" applyBorder="1" applyAlignment="1">
      <alignment vertical="top" wrapText="1" readingOrder="1"/>
    </xf>
    <xf numFmtId="0" fontId="13" fillId="0" borderId="18" xfId="0" applyNumberFormat="1" applyFont="1" applyFill="1" applyBorder="1" applyAlignment="1">
      <alignment vertical="top" wrapText="1"/>
    </xf>
    <xf numFmtId="43" fontId="4" fillId="0" borderId="18" xfId="1" applyFont="1" applyFill="1" applyBorder="1" applyAlignment="1">
      <alignment vertical="top" wrapText="1" readingOrder="1"/>
    </xf>
    <xf numFmtId="0" fontId="13" fillId="0" borderId="16" xfId="0" applyNumberFormat="1" applyFont="1" applyFill="1" applyBorder="1" applyAlignment="1">
      <alignment vertical="top" wrapText="1"/>
    </xf>
    <xf numFmtId="43" fontId="4" fillId="0" borderId="16" xfId="1" applyFont="1" applyFill="1" applyBorder="1" applyAlignment="1">
      <alignment vertical="top" wrapText="1" readingOrder="1"/>
    </xf>
    <xf numFmtId="0" fontId="11" fillId="0" borderId="3" xfId="0" applyNumberFormat="1" applyFont="1" applyFill="1" applyBorder="1" applyAlignment="1">
      <alignment vertical="top" wrapText="1" readingOrder="1"/>
    </xf>
    <xf numFmtId="0" fontId="14" fillId="0" borderId="16" xfId="0" applyNumberFormat="1" applyFont="1" applyFill="1" applyBorder="1" applyAlignment="1">
      <alignment vertical="top" wrapText="1" readingOrder="1"/>
    </xf>
    <xf numFmtId="0" fontId="4" fillId="0" borderId="10" xfId="0" applyNumberFormat="1" applyFont="1" applyFill="1" applyBorder="1" applyAlignment="1">
      <alignment horizontal="left" vertical="top" wrapText="1" readingOrder="1"/>
    </xf>
    <xf numFmtId="0" fontId="4" fillId="0" borderId="11" xfId="0" applyNumberFormat="1" applyFont="1" applyFill="1" applyBorder="1" applyAlignment="1">
      <alignment horizontal="left" vertical="top" wrapText="1" readingOrder="1"/>
    </xf>
    <xf numFmtId="0" fontId="4" fillId="0" borderId="12" xfId="0" applyNumberFormat="1" applyFont="1" applyFill="1" applyBorder="1" applyAlignment="1">
      <alignment horizontal="left" vertical="top" wrapText="1" readingOrder="1"/>
    </xf>
    <xf numFmtId="0" fontId="4" fillId="0" borderId="7" xfId="0" applyNumberFormat="1" applyFont="1" applyFill="1" applyBorder="1" applyAlignment="1">
      <alignment horizontal="left" vertical="top" wrapText="1" readingOrder="1"/>
    </xf>
    <xf numFmtId="0" fontId="4" fillId="0" borderId="8" xfId="0" applyNumberFormat="1" applyFont="1" applyFill="1" applyBorder="1" applyAlignment="1">
      <alignment horizontal="left" vertical="top" wrapText="1" readingOrder="1"/>
    </xf>
    <xf numFmtId="0" fontId="4" fillId="0" borderId="9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15" fillId="0" borderId="0" xfId="0" applyFont="1" applyFill="1" applyBorder="1" applyAlignment="1">
      <alignment horizontal="right"/>
    </xf>
    <xf numFmtId="0" fontId="15" fillId="0" borderId="0" xfId="0" applyFont="1" applyFill="1" applyBorder="1" applyAlignment="1"/>
    <xf numFmtId="43" fontId="15" fillId="0" borderId="0" xfId="1" applyFont="1" applyFill="1" applyBorder="1"/>
    <xf numFmtId="0" fontId="15" fillId="0" borderId="0" xfId="0" applyFont="1" applyFill="1" applyBorder="1"/>
    <xf numFmtId="0" fontId="16" fillId="0" borderId="0" xfId="0" applyNumberFormat="1" applyFont="1" applyFill="1" applyBorder="1" applyAlignment="1">
      <alignment horizontal="center" vertical="center" wrapText="1" readingOrder="1"/>
    </xf>
    <xf numFmtId="0" fontId="16" fillId="2" borderId="20" xfId="0" applyNumberFormat="1" applyFont="1" applyFill="1" applyBorder="1" applyAlignment="1">
      <alignment horizontal="center" vertical="center" wrapText="1" readingOrder="1"/>
    </xf>
    <xf numFmtId="0" fontId="16" fillId="0" borderId="21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vertical="top" wrapText="1" readingOrder="1"/>
    </xf>
    <xf numFmtId="0" fontId="17" fillId="0" borderId="1" xfId="0" applyNumberFormat="1" applyFont="1" applyFill="1" applyBorder="1" applyAlignment="1">
      <alignment vertical="top" wrapText="1" readingOrder="1"/>
    </xf>
    <xf numFmtId="43" fontId="17" fillId="0" borderId="1" xfId="1" applyFont="1" applyFill="1" applyBorder="1" applyAlignment="1">
      <alignment horizontal="right" vertical="top" wrapText="1" readingOrder="1"/>
    </xf>
    <xf numFmtId="188" fontId="19" fillId="0" borderId="6" xfId="2" applyFont="1" applyBorder="1" applyAlignment="1">
      <alignment vertical="top"/>
    </xf>
    <xf numFmtId="0" fontId="17" fillId="0" borderId="5" xfId="0" applyNumberFormat="1" applyFont="1" applyFill="1" applyBorder="1" applyAlignment="1">
      <alignment vertical="top" wrapText="1" readingOrder="1"/>
    </xf>
    <xf numFmtId="43" fontId="17" fillId="0" borderId="5" xfId="1" applyFont="1" applyFill="1" applyBorder="1" applyAlignment="1">
      <alignment horizontal="right" vertical="top" wrapText="1" readingOrder="1"/>
    </xf>
    <xf numFmtId="0" fontId="20" fillId="0" borderId="20" xfId="0" applyNumberFormat="1" applyFont="1" applyFill="1" applyBorder="1" applyAlignment="1">
      <alignment horizontal="center" vertical="top" wrapText="1"/>
    </xf>
    <xf numFmtId="0" fontId="15" fillId="0" borderId="20" xfId="0" applyNumberFormat="1" applyFont="1" applyFill="1" applyBorder="1" applyAlignment="1">
      <alignment vertical="top" wrapText="1"/>
    </xf>
    <xf numFmtId="43" fontId="16" fillId="0" borderId="20" xfId="1" applyFont="1" applyFill="1" applyBorder="1" applyAlignment="1">
      <alignment horizontal="right" vertical="top" wrapText="1" readingOrder="1"/>
    </xf>
    <xf numFmtId="0" fontId="16" fillId="0" borderId="3" xfId="0" applyNumberFormat="1" applyFont="1" applyFill="1" applyBorder="1" applyAlignment="1">
      <alignment horizontal="left" vertical="top" wrapText="1" readingOrder="1"/>
    </xf>
    <xf numFmtId="0" fontId="15" fillId="0" borderId="3" xfId="0" applyNumberFormat="1" applyFont="1" applyFill="1" applyBorder="1" applyAlignment="1">
      <alignment vertical="top" wrapText="1"/>
    </xf>
    <xf numFmtId="43" fontId="16" fillId="0" borderId="3" xfId="1" applyFont="1" applyFill="1" applyBorder="1" applyAlignment="1">
      <alignment horizontal="right" vertical="top" wrapText="1" readingOrder="1"/>
    </xf>
    <xf numFmtId="0" fontId="16" fillId="0" borderId="3" xfId="0" applyNumberFormat="1" applyFont="1" applyFill="1" applyBorder="1" applyAlignment="1">
      <alignment vertical="top" wrapText="1" readingOrder="1"/>
    </xf>
    <xf numFmtId="0" fontId="20" fillId="0" borderId="22" xfId="0" applyNumberFormat="1" applyFont="1" applyFill="1" applyBorder="1" applyAlignment="1">
      <alignment horizontal="center" vertical="top" wrapText="1"/>
    </xf>
    <xf numFmtId="0" fontId="15" fillId="0" borderId="22" xfId="0" applyNumberFormat="1" applyFont="1" applyFill="1" applyBorder="1" applyAlignment="1">
      <alignment vertical="top" wrapText="1"/>
    </xf>
    <xf numFmtId="43" fontId="16" fillId="0" borderId="22" xfId="1" applyFont="1" applyFill="1" applyBorder="1" applyAlignment="1">
      <alignment horizontal="right" vertical="top" wrapText="1" readingOrder="1"/>
    </xf>
    <xf numFmtId="0" fontId="20" fillId="0" borderId="0" xfId="0" applyNumberFormat="1" applyFont="1" applyFill="1" applyBorder="1" applyAlignment="1">
      <alignment horizontal="center" vertical="top" wrapText="1"/>
    </xf>
    <xf numFmtId="0" fontId="15" fillId="0" borderId="0" xfId="0" applyNumberFormat="1" applyFont="1" applyFill="1" applyBorder="1" applyAlignment="1">
      <alignment vertical="top" wrapText="1"/>
    </xf>
    <xf numFmtId="43" fontId="16" fillId="0" borderId="0" xfId="1" applyFont="1" applyFill="1" applyBorder="1" applyAlignment="1">
      <alignment horizontal="right" vertical="top" wrapText="1" readingOrder="1"/>
    </xf>
    <xf numFmtId="0" fontId="21" fillId="0" borderId="0" xfId="0" applyFont="1" applyAlignment="1"/>
    <xf numFmtId="43" fontId="21" fillId="0" borderId="0" xfId="0" applyNumberFormat="1" applyFont="1" applyAlignment="1"/>
    <xf numFmtId="0" fontId="15" fillId="0" borderId="0" xfId="0" applyFont="1" applyBorder="1" applyAlignment="1">
      <alignment wrapText="1"/>
    </xf>
    <xf numFmtId="0" fontId="20" fillId="0" borderId="0" xfId="0" applyNumberFormat="1" applyFont="1" applyFill="1" applyBorder="1" applyAlignment="1">
      <alignment horizontal="center" vertical="top" wrapText="1"/>
    </xf>
    <xf numFmtId="0" fontId="20" fillId="0" borderId="3" xfId="0" applyNumberFormat="1" applyFont="1" applyFill="1" applyBorder="1" applyAlignment="1">
      <alignment horizontal="left" vertical="top" wrapText="1"/>
    </xf>
    <xf numFmtId="0" fontId="15" fillId="0" borderId="1" xfId="0" applyNumberFormat="1" applyFont="1" applyFill="1" applyBorder="1" applyAlignment="1">
      <alignment vertical="top" wrapText="1"/>
    </xf>
    <xf numFmtId="43" fontId="16" fillId="0" borderId="1" xfId="1" applyFont="1" applyFill="1" applyBorder="1" applyAlignment="1">
      <alignment horizontal="right" vertical="top" wrapText="1" readingOrder="1"/>
    </xf>
    <xf numFmtId="0" fontId="17" fillId="0" borderId="15" xfId="0" applyNumberFormat="1" applyFont="1" applyFill="1" applyBorder="1" applyAlignment="1">
      <alignment vertical="top" wrapText="1" readingOrder="1"/>
    </xf>
    <xf numFmtId="43" fontId="17" fillId="0" borderId="15" xfId="1" applyFont="1" applyFill="1" applyBorder="1" applyAlignment="1">
      <alignment horizontal="right" vertical="top" wrapText="1" readingOrder="1"/>
    </xf>
    <xf numFmtId="0" fontId="17" fillId="0" borderId="6" xfId="0" applyNumberFormat="1" applyFont="1" applyFill="1" applyBorder="1" applyAlignment="1">
      <alignment vertical="top" wrapText="1" readingOrder="1"/>
    </xf>
    <xf numFmtId="43" fontId="15" fillId="0" borderId="0" xfId="1" applyFont="1" applyFill="1" applyBorder="1" applyAlignment="1">
      <alignment vertical="top"/>
    </xf>
    <xf numFmtId="0" fontId="16" fillId="0" borderId="4" xfId="0" applyNumberFormat="1" applyFont="1" applyFill="1" applyBorder="1" applyAlignment="1">
      <alignment horizontal="center" vertical="top" wrapText="1" readingOrder="1"/>
    </xf>
    <xf numFmtId="0" fontId="15" fillId="0" borderId="4" xfId="0" applyNumberFormat="1" applyFont="1" applyFill="1" applyBorder="1" applyAlignment="1">
      <alignment vertical="top" wrapText="1"/>
    </xf>
    <xf numFmtId="43" fontId="16" fillId="0" borderId="4" xfId="1" applyFont="1" applyFill="1" applyBorder="1" applyAlignment="1">
      <alignment horizontal="right" vertical="top" wrapText="1" readingOrder="1"/>
    </xf>
  </cellXfs>
  <cellStyles count="18">
    <cellStyle name="Comma" xfId="1" builtinId="3"/>
    <cellStyle name="Comma 2" xfId="3"/>
    <cellStyle name="Comma 2 2" xfId="4"/>
    <cellStyle name="Comma 3" xfId="5"/>
    <cellStyle name="Comma 4" xfId="6"/>
    <cellStyle name="Normal" xfId="0" builtinId="0"/>
    <cellStyle name="Normal 2" xfId="7"/>
    <cellStyle name="Normal 2 2" xfId="8"/>
    <cellStyle name="Normal 3" xfId="9"/>
    <cellStyle name="Normal 4" xfId="10"/>
    <cellStyle name="เครื่องหมายจุลภาค 2" xfId="11"/>
    <cellStyle name="เครื่องหมายจุลภาค 3" xfId="2"/>
    <cellStyle name="เครื่องหมายจุลภาค 4" xfId="12"/>
    <cellStyle name="เครื่องหมายจุลภาค 5" xfId="13"/>
    <cellStyle name="ปกติ 2" xfId="14"/>
    <cellStyle name="ปกติ 2 2" xfId="15"/>
    <cellStyle name="ปกติ 2 3" xfId="16"/>
    <cellStyle name="ปกติ 8" xfId="1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0000FF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1"/>
  <sheetViews>
    <sheetView showGridLines="0" topLeftCell="A250" workbookViewId="0">
      <selection activeCell="F186" sqref="F186"/>
    </sheetView>
  </sheetViews>
  <sheetFormatPr defaultColWidth="14.25" defaultRowHeight="25.5" customHeight="1" x14ac:dyDescent="0.3"/>
  <cols>
    <col min="1" max="1" width="16.375" style="2" customWidth="1"/>
    <col min="2" max="2" width="14.625" style="2" customWidth="1"/>
    <col min="3" max="3" width="25.625" style="2" customWidth="1"/>
    <col min="4" max="4" width="21.25" style="2" customWidth="1"/>
    <col min="5" max="5" width="12.375" style="2" bestFit="1" customWidth="1"/>
    <col min="6" max="7" width="10.875" style="2" bestFit="1" customWidth="1"/>
    <col min="8" max="9" width="11.875" style="2" bestFit="1" customWidth="1"/>
    <col min="10" max="10" width="13.75" style="2" bestFit="1" customWidth="1"/>
    <col min="11" max="16384" width="14.25" style="2"/>
  </cols>
  <sheetData>
    <row r="1" spans="1:12" ht="25.5" customHeight="1" x14ac:dyDescent="0.3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1"/>
      <c r="L1" s="1"/>
    </row>
    <row r="2" spans="1:12" ht="25.5" customHeight="1" x14ac:dyDescent="0.3">
      <c r="A2" s="73" t="s">
        <v>178</v>
      </c>
      <c r="B2" s="73"/>
      <c r="C2" s="73"/>
      <c r="D2" s="73"/>
      <c r="E2" s="73"/>
      <c r="F2" s="73"/>
      <c r="G2" s="73"/>
      <c r="H2" s="73"/>
      <c r="I2" s="73"/>
      <c r="J2" s="73"/>
      <c r="K2" s="1"/>
      <c r="L2" s="1"/>
    </row>
    <row r="3" spans="1:12" ht="25.5" customHeight="1" x14ac:dyDescent="0.3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1"/>
      <c r="L3" s="1"/>
    </row>
    <row r="4" spans="1:12" ht="25.5" customHeight="1" thickBot="1" x14ac:dyDescent="0.35">
      <c r="A4" s="73" t="s">
        <v>2</v>
      </c>
      <c r="B4" s="73"/>
      <c r="C4" s="73"/>
      <c r="D4" s="73"/>
      <c r="E4" s="73"/>
      <c r="F4" s="73"/>
      <c r="G4" s="73"/>
      <c r="H4" s="73"/>
      <c r="I4" s="73"/>
      <c r="J4" s="73"/>
      <c r="K4" s="1"/>
      <c r="L4" s="1"/>
    </row>
    <row r="5" spans="1:12" ht="41.25" customHeight="1" thickTop="1" thickBot="1" x14ac:dyDescent="0.3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179</v>
      </c>
      <c r="I5" s="10" t="s">
        <v>10</v>
      </c>
      <c r="J5" s="10" t="s">
        <v>11</v>
      </c>
    </row>
    <row r="6" spans="1:12" ht="24.95" customHeight="1" thickTop="1" x14ac:dyDescent="0.3">
      <c r="A6" s="3" t="s">
        <v>12</v>
      </c>
      <c r="B6" s="3" t="s">
        <v>13</v>
      </c>
      <c r="C6" s="3" t="s">
        <v>14</v>
      </c>
      <c r="D6" s="4" t="s">
        <v>15</v>
      </c>
      <c r="E6" s="24">
        <v>514080</v>
      </c>
      <c r="F6" s="24">
        <v>0</v>
      </c>
      <c r="G6" s="25">
        <v>0</v>
      </c>
      <c r="H6" s="25">
        <f>E6+F6-G6</f>
        <v>514080</v>
      </c>
      <c r="I6" s="24">
        <v>514080</v>
      </c>
      <c r="J6" s="24">
        <f>H6-I6</f>
        <v>0</v>
      </c>
    </row>
    <row r="7" spans="1:12" ht="36" customHeight="1" x14ac:dyDescent="0.3">
      <c r="A7" s="5" t="s">
        <v>12</v>
      </c>
      <c r="B7" s="5" t="s">
        <v>13</v>
      </c>
      <c r="C7" s="5" t="s">
        <v>16</v>
      </c>
      <c r="D7" s="6" t="s">
        <v>15</v>
      </c>
      <c r="E7" s="26">
        <v>42120</v>
      </c>
      <c r="F7" s="26">
        <v>0</v>
      </c>
      <c r="G7" s="27">
        <v>0</v>
      </c>
      <c r="H7" s="25">
        <f t="shared" ref="H7:H72" si="0">E7+F7-G7</f>
        <v>42120</v>
      </c>
      <c r="I7" s="26">
        <v>42120</v>
      </c>
      <c r="J7" s="24">
        <f t="shared" ref="J7:J72" si="1">H7-I7</f>
        <v>0</v>
      </c>
    </row>
    <row r="8" spans="1:12" ht="24.95" customHeight="1" x14ac:dyDescent="0.3">
      <c r="A8" s="5" t="s">
        <v>12</v>
      </c>
      <c r="B8" s="5" t="s">
        <v>13</v>
      </c>
      <c r="C8" s="5" t="s">
        <v>17</v>
      </c>
      <c r="D8" s="6" t="s">
        <v>15</v>
      </c>
      <c r="E8" s="26">
        <v>42120</v>
      </c>
      <c r="F8" s="26">
        <v>0</v>
      </c>
      <c r="G8" s="27">
        <v>0</v>
      </c>
      <c r="H8" s="25">
        <f t="shared" si="0"/>
        <v>42120</v>
      </c>
      <c r="I8" s="26">
        <v>42120</v>
      </c>
      <c r="J8" s="24">
        <f t="shared" si="1"/>
        <v>0</v>
      </c>
    </row>
    <row r="9" spans="1:12" ht="24.95" customHeight="1" x14ac:dyDescent="0.3">
      <c r="A9" s="5" t="s">
        <v>12</v>
      </c>
      <c r="B9" s="5" t="s">
        <v>13</v>
      </c>
      <c r="C9" s="5" t="s">
        <v>180</v>
      </c>
      <c r="D9" s="6" t="s">
        <v>15</v>
      </c>
      <c r="E9" s="26">
        <v>86400</v>
      </c>
      <c r="F9" s="26">
        <v>0</v>
      </c>
      <c r="G9" s="27">
        <v>0</v>
      </c>
      <c r="H9" s="25">
        <f t="shared" si="0"/>
        <v>86400</v>
      </c>
      <c r="I9" s="26">
        <v>86400</v>
      </c>
      <c r="J9" s="24">
        <f t="shared" si="1"/>
        <v>0</v>
      </c>
    </row>
    <row r="10" spans="1:12" ht="39.950000000000003" customHeight="1" x14ac:dyDescent="0.3">
      <c r="A10" s="7" t="s">
        <v>12</v>
      </c>
      <c r="B10" s="7" t="s">
        <v>13</v>
      </c>
      <c r="C10" s="7" t="s">
        <v>18</v>
      </c>
      <c r="D10" s="8" t="s">
        <v>15</v>
      </c>
      <c r="E10" s="28">
        <v>2750400</v>
      </c>
      <c r="F10" s="28">
        <v>0</v>
      </c>
      <c r="G10" s="29">
        <v>50400</v>
      </c>
      <c r="H10" s="30">
        <f t="shared" si="0"/>
        <v>2700000</v>
      </c>
      <c r="I10" s="28">
        <v>2664000</v>
      </c>
      <c r="J10" s="31">
        <f t="shared" si="1"/>
        <v>36000</v>
      </c>
    </row>
    <row r="11" spans="1:12" ht="25.5" customHeight="1" thickBot="1" x14ac:dyDescent="0.35">
      <c r="A11" s="70" t="s">
        <v>19</v>
      </c>
      <c r="B11" s="71"/>
      <c r="C11" s="72"/>
      <c r="D11" s="9"/>
      <c r="E11" s="32">
        <f t="shared" ref="E11:J11" si="2">SUM(E6:E10)</f>
        <v>3435120</v>
      </c>
      <c r="F11" s="32">
        <f t="shared" si="2"/>
        <v>0</v>
      </c>
      <c r="G11" s="32">
        <f t="shared" si="2"/>
        <v>50400</v>
      </c>
      <c r="H11" s="32">
        <f t="shared" si="2"/>
        <v>3384720</v>
      </c>
      <c r="I11" s="32">
        <f t="shared" si="2"/>
        <v>3348720</v>
      </c>
      <c r="J11" s="32">
        <f t="shared" si="2"/>
        <v>36000</v>
      </c>
    </row>
    <row r="12" spans="1:12" ht="24.95" customHeight="1" thickTop="1" x14ac:dyDescent="0.3">
      <c r="A12" s="3" t="s">
        <v>12</v>
      </c>
      <c r="B12" s="3" t="s">
        <v>20</v>
      </c>
      <c r="C12" s="3" t="s">
        <v>21</v>
      </c>
      <c r="D12" s="4" t="s">
        <v>15</v>
      </c>
      <c r="E12" s="24">
        <v>3141480</v>
      </c>
      <c r="F12" s="24">
        <v>0</v>
      </c>
      <c r="G12" s="25">
        <v>0</v>
      </c>
      <c r="H12" s="25">
        <f t="shared" si="0"/>
        <v>3141480</v>
      </c>
      <c r="I12" s="24">
        <v>3110116.45</v>
      </c>
      <c r="J12" s="24">
        <f t="shared" si="1"/>
        <v>31363.549999999814</v>
      </c>
    </row>
    <row r="13" spans="1:12" ht="24.95" customHeight="1" x14ac:dyDescent="0.3">
      <c r="A13" s="5" t="s">
        <v>12</v>
      </c>
      <c r="B13" s="5" t="s">
        <v>20</v>
      </c>
      <c r="C13" s="5" t="s">
        <v>22</v>
      </c>
      <c r="D13" s="6" t="s">
        <v>15</v>
      </c>
      <c r="E13" s="26">
        <v>54000</v>
      </c>
      <c r="F13" s="26">
        <v>0</v>
      </c>
      <c r="G13" s="27">
        <v>0</v>
      </c>
      <c r="H13" s="25">
        <f t="shared" si="0"/>
        <v>54000</v>
      </c>
      <c r="I13" s="26">
        <v>54000</v>
      </c>
      <c r="J13" s="24">
        <f t="shared" si="1"/>
        <v>0</v>
      </c>
    </row>
    <row r="14" spans="1:12" ht="24.95" customHeight="1" x14ac:dyDescent="0.3">
      <c r="A14" s="5" t="s">
        <v>12</v>
      </c>
      <c r="B14" s="5" t="s">
        <v>20</v>
      </c>
      <c r="C14" s="5" t="s">
        <v>23</v>
      </c>
      <c r="D14" s="6" t="s">
        <v>15</v>
      </c>
      <c r="E14" s="26">
        <v>294000</v>
      </c>
      <c r="F14" s="26">
        <v>0</v>
      </c>
      <c r="G14" s="27">
        <v>0</v>
      </c>
      <c r="H14" s="25">
        <f t="shared" si="0"/>
        <v>294000</v>
      </c>
      <c r="I14" s="26">
        <v>294000</v>
      </c>
      <c r="J14" s="24">
        <f t="shared" si="1"/>
        <v>0</v>
      </c>
    </row>
    <row r="15" spans="1:12" ht="24.95" customHeight="1" x14ac:dyDescent="0.3">
      <c r="A15" s="5" t="s">
        <v>12</v>
      </c>
      <c r="B15" s="5" t="s">
        <v>20</v>
      </c>
      <c r="C15" s="5" t="s">
        <v>24</v>
      </c>
      <c r="D15" s="6" t="s">
        <v>15</v>
      </c>
      <c r="E15" s="26">
        <v>623520</v>
      </c>
      <c r="F15" s="26">
        <v>5400</v>
      </c>
      <c r="G15" s="27">
        <v>0</v>
      </c>
      <c r="H15" s="25">
        <f t="shared" si="0"/>
        <v>628920</v>
      </c>
      <c r="I15" s="26">
        <v>628920</v>
      </c>
      <c r="J15" s="24">
        <f t="shared" si="1"/>
        <v>0</v>
      </c>
    </row>
    <row r="16" spans="1:12" ht="24.95" customHeight="1" x14ac:dyDescent="0.3">
      <c r="A16" s="5" t="s">
        <v>12</v>
      </c>
      <c r="B16" s="5" t="s">
        <v>20</v>
      </c>
      <c r="C16" s="5" t="s">
        <v>25</v>
      </c>
      <c r="D16" s="6" t="s">
        <v>15</v>
      </c>
      <c r="E16" s="26">
        <v>5000</v>
      </c>
      <c r="F16" s="26">
        <v>0</v>
      </c>
      <c r="G16" s="27">
        <v>0</v>
      </c>
      <c r="H16" s="25">
        <f t="shared" si="0"/>
        <v>5000</v>
      </c>
      <c r="I16" s="26">
        <v>0</v>
      </c>
      <c r="J16" s="24">
        <f t="shared" si="1"/>
        <v>5000</v>
      </c>
    </row>
    <row r="17" spans="1:10" ht="24.95" customHeight="1" x14ac:dyDescent="0.3">
      <c r="A17" s="5" t="s">
        <v>12</v>
      </c>
      <c r="B17" s="5" t="s">
        <v>20</v>
      </c>
      <c r="C17" s="5" t="s">
        <v>26</v>
      </c>
      <c r="D17" s="6" t="s">
        <v>15</v>
      </c>
      <c r="E17" s="26">
        <v>866760</v>
      </c>
      <c r="F17" s="26">
        <v>0</v>
      </c>
      <c r="G17" s="27">
        <v>0</v>
      </c>
      <c r="H17" s="25">
        <f t="shared" si="0"/>
        <v>866760</v>
      </c>
      <c r="I17" s="26">
        <v>864360</v>
      </c>
      <c r="J17" s="24">
        <f t="shared" si="1"/>
        <v>2400</v>
      </c>
    </row>
    <row r="18" spans="1:10" ht="24.95" customHeight="1" x14ac:dyDescent="0.3">
      <c r="A18" s="7" t="s">
        <v>12</v>
      </c>
      <c r="B18" s="7" t="s">
        <v>20</v>
      </c>
      <c r="C18" s="7" t="s">
        <v>27</v>
      </c>
      <c r="D18" s="8" t="s">
        <v>15</v>
      </c>
      <c r="E18" s="28">
        <v>84000</v>
      </c>
      <c r="F18" s="28">
        <v>0</v>
      </c>
      <c r="G18" s="29">
        <v>0</v>
      </c>
      <c r="H18" s="30">
        <f t="shared" si="0"/>
        <v>84000</v>
      </c>
      <c r="I18" s="28">
        <v>84000</v>
      </c>
      <c r="J18" s="31">
        <f t="shared" si="1"/>
        <v>0</v>
      </c>
    </row>
    <row r="19" spans="1:10" ht="25.5" customHeight="1" thickBot="1" x14ac:dyDescent="0.35">
      <c r="A19" s="70" t="s">
        <v>28</v>
      </c>
      <c r="B19" s="71"/>
      <c r="C19" s="72"/>
      <c r="D19" s="9"/>
      <c r="E19" s="32">
        <f t="shared" ref="E19:J19" si="3">SUM(E12:E18)</f>
        <v>5068760</v>
      </c>
      <c r="F19" s="32">
        <f t="shared" si="3"/>
        <v>5400</v>
      </c>
      <c r="G19" s="32">
        <f t="shared" si="3"/>
        <v>0</v>
      </c>
      <c r="H19" s="32">
        <f t="shared" si="3"/>
        <v>5074160</v>
      </c>
      <c r="I19" s="32">
        <f t="shared" si="3"/>
        <v>5035396.45</v>
      </c>
      <c r="J19" s="32">
        <f t="shared" si="3"/>
        <v>38763.549999999814</v>
      </c>
    </row>
    <row r="20" spans="1:10" ht="25.5" customHeight="1" thickTop="1" x14ac:dyDescent="0.3">
      <c r="A20" s="17"/>
      <c r="B20" s="17"/>
      <c r="C20" s="17"/>
      <c r="D20" s="18"/>
      <c r="E20" s="19"/>
      <c r="F20" s="19"/>
      <c r="G20" s="19"/>
      <c r="H20" s="19"/>
      <c r="I20" s="19"/>
      <c r="J20" s="19"/>
    </row>
    <row r="21" spans="1:10" ht="25.5" customHeight="1" thickBot="1" x14ac:dyDescent="0.35">
      <c r="A21" s="11"/>
      <c r="B21" s="11"/>
      <c r="C21" s="11"/>
      <c r="D21" s="20"/>
      <c r="E21" s="21"/>
      <c r="F21" s="21"/>
      <c r="G21" s="21"/>
      <c r="H21" s="21"/>
      <c r="I21" s="21"/>
      <c r="J21" s="21"/>
    </row>
    <row r="22" spans="1:10" ht="41.25" customHeight="1" thickTop="1" thickBot="1" x14ac:dyDescent="0.35">
      <c r="A22" s="10" t="s">
        <v>3</v>
      </c>
      <c r="B22" s="10" t="s">
        <v>4</v>
      </c>
      <c r="C22" s="10" t="s">
        <v>5</v>
      </c>
      <c r="D22" s="10" t="s">
        <v>6</v>
      </c>
      <c r="E22" s="10" t="s">
        <v>7</v>
      </c>
      <c r="F22" s="10" t="s">
        <v>8</v>
      </c>
      <c r="G22" s="10" t="s">
        <v>9</v>
      </c>
      <c r="H22" s="10" t="s">
        <v>179</v>
      </c>
      <c r="I22" s="10" t="s">
        <v>10</v>
      </c>
      <c r="J22" s="10" t="s">
        <v>11</v>
      </c>
    </row>
    <row r="23" spans="1:10" ht="40.5" customHeight="1" thickTop="1" x14ac:dyDescent="0.3">
      <c r="A23" s="3" t="s">
        <v>12</v>
      </c>
      <c r="B23" s="3" t="s">
        <v>29</v>
      </c>
      <c r="C23" s="3" t="s">
        <v>30</v>
      </c>
      <c r="D23" s="4" t="s">
        <v>15</v>
      </c>
      <c r="E23" s="24">
        <v>405980</v>
      </c>
      <c r="F23" s="24">
        <v>0</v>
      </c>
      <c r="G23" s="25">
        <v>0</v>
      </c>
      <c r="H23" s="25">
        <f>E23+F23-G23</f>
        <v>405980</v>
      </c>
      <c r="I23" s="24">
        <v>387360</v>
      </c>
      <c r="J23" s="24">
        <f>H23-I23</f>
        <v>18620</v>
      </c>
    </row>
    <row r="24" spans="1:10" ht="42" customHeight="1" x14ac:dyDescent="0.3">
      <c r="A24" s="5" t="s">
        <v>12</v>
      </c>
      <c r="B24" s="5" t="s">
        <v>29</v>
      </c>
      <c r="C24" s="5" t="s">
        <v>31</v>
      </c>
      <c r="D24" s="6"/>
      <c r="E24" s="26">
        <v>50000</v>
      </c>
      <c r="F24" s="26">
        <v>0</v>
      </c>
      <c r="G24" s="27">
        <v>46600</v>
      </c>
      <c r="H24" s="25">
        <f t="shared" si="0"/>
        <v>3400</v>
      </c>
      <c r="I24" s="26">
        <v>3360</v>
      </c>
      <c r="J24" s="24">
        <f t="shared" si="1"/>
        <v>40</v>
      </c>
    </row>
    <row r="25" spans="1:10" ht="23.1" customHeight="1" x14ac:dyDescent="0.3">
      <c r="A25" s="5" t="s">
        <v>12</v>
      </c>
      <c r="B25" s="5" t="s">
        <v>29</v>
      </c>
      <c r="C25" s="5" t="s">
        <v>32</v>
      </c>
      <c r="D25" s="6" t="s">
        <v>15</v>
      </c>
      <c r="E25" s="26">
        <v>328800</v>
      </c>
      <c r="F25" s="26">
        <v>0</v>
      </c>
      <c r="G25" s="27">
        <v>0</v>
      </c>
      <c r="H25" s="25">
        <f t="shared" si="0"/>
        <v>328800</v>
      </c>
      <c r="I25" s="26">
        <v>319800</v>
      </c>
      <c r="J25" s="24">
        <f t="shared" si="1"/>
        <v>9000</v>
      </c>
    </row>
    <row r="26" spans="1:10" ht="23.1" customHeight="1" x14ac:dyDescent="0.3">
      <c r="A26" s="7" t="s">
        <v>12</v>
      </c>
      <c r="B26" s="7" t="s">
        <v>29</v>
      </c>
      <c r="C26" s="7" t="s">
        <v>33</v>
      </c>
      <c r="D26" s="8" t="s">
        <v>15</v>
      </c>
      <c r="E26" s="28">
        <v>60000</v>
      </c>
      <c r="F26" s="28">
        <v>0</v>
      </c>
      <c r="G26" s="29">
        <v>0</v>
      </c>
      <c r="H26" s="30">
        <f t="shared" si="0"/>
        <v>60000</v>
      </c>
      <c r="I26" s="28">
        <v>30556</v>
      </c>
      <c r="J26" s="31">
        <f t="shared" si="1"/>
        <v>29444</v>
      </c>
    </row>
    <row r="27" spans="1:10" ht="25.5" customHeight="1" thickBot="1" x14ac:dyDescent="0.35">
      <c r="A27" s="70" t="s">
        <v>34</v>
      </c>
      <c r="B27" s="71"/>
      <c r="C27" s="72"/>
      <c r="D27" s="9"/>
      <c r="E27" s="32">
        <f t="shared" ref="E27:J27" si="4">SUM(E23:E26)</f>
        <v>844780</v>
      </c>
      <c r="F27" s="32">
        <f t="shared" si="4"/>
        <v>0</v>
      </c>
      <c r="G27" s="32">
        <f t="shared" si="4"/>
        <v>46600</v>
      </c>
      <c r="H27" s="32">
        <f t="shared" si="4"/>
        <v>798180</v>
      </c>
      <c r="I27" s="32">
        <f t="shared" si="4"/>
        <v>741076</v>
      </c>
      <c r="J27" s="32">
        <f t="shared" si="4"/>
        <v>57104</v>
      </c>
    </row>
    <row r="28" spans="1:10" ht="23.1" customHeight="1" thickTop="1" x14ac:dyDescent="0.3">
      <c r="A28" s="3" t="s">
        <v>12</v>
      </c>
      <c r="B28" s="3" t="s">
        <v>35</v>
      </c>
      <c r="C28" s="3" t="s">
        <v>36</v>
      </c>
      <c r="D28" s="4" t="s">
        <v>15</v>
      </c>
      <c r="E28" s="24">
        <v>400000</v>
      </c>
      <c r="F28" s="24">
        <v>138000</v>
      </c>
      <c r="G28" s="25">
        <v>11500</v>
      </c>
      <c r="H28" s="25">
        <f t="shared" si="0"/>
        <v>526500</v>
      </c>
      <c r="I28" s="24">
        <v>524740.42000000004</v>
      </c>
      <c r="J28" s="24">
        <f t="shared" si="1"/>
        <v>1759.5799999999581</v>
      </c>
    </row>
    <row r="29" spans="1:10" ht="23.1" customHeight="1" x14ac:dyDescent="0.3">
      <c r="A29" s="5" t="s">
        <v>12</v>
      </c>
      <c r="B29" s="5" t="s">
        <v>35</v>
      </c>
      <c r="C29" s="5" t="s">
        <v>37</v>
      </c>
      <c r="D29" s="6" t="s">
        <v>15</v>
      </c>
      <c r="E29" s="26">
        <v>30000</v>
      </c>
      <c r="F29" s="26">
        <v>0</v>
      </c>
      <c r="G29" s="27">
        <v>0</v>
      </c>
      <c r="H29" s="25">
        <f t="shared" si="0"/>
        <v>30000</v>
      </c>
      <c r="I29" s="26">
        <v>15830</v>
      </c>
      <c r="J29" s="24">
        <f t="shared" si="1"/>
        <v>14170</v>
      </c>
    </row>
    <row r="30" spans="1:10" ht="41.1" customHeight="1" x14ac:dyDescent="0.3">
      <c r="A30" s="5" t="s">
        <v>12</v>
      </c>
      <c r="B30" s="5" t="s">
        <v>35</v>
      </c>
      <c r="C30" s="5" t="s">
        <v>38</v>
      </c>
      <c r="D30" s="6" t="s">
        <v>39</v>
      </c>
      <c r="E30" s="26">
        <v>150000</v>
      </c>
      <c r="F30" s="26">
        <v>0</v>
      </c>
      <c r="G30" s="27">
        <v>50000</v>
      </c>
      <c r="H30" s="25">
        <f t="shared" si="0"/>
        <v>100000</v>
      </c>
      <c r="I30" s="26">
        <v>75766</v>
      </c>
      <c r="J30" s="24">
        <f t="shared" si="1"/>
        <v>24234</v>
      </c>
    </row>
    <row r="31" spans="1:10" ht="41.1" customHeight="1" x14ac:dyDescent="0.3">
      <c r="A31" s="5" t="s">
        <v>12</v>
      </c>
      <c r="B31" s="5" t="s">
        <v>35</v>
      </c>
      <c r="C31" s="5" t="s">
        <v>38</v>
      </c>
      <c r="D31" s="6" t="s">
        <v>40</v>
      </c>
      <c r="E31" s="26">
        <v>10000</v>
      </c>
      <c r="F31" s="26">
        <v>0</v>
      </c>
      <c r="G31" s="27">
        <v>9000</v>
      </c>
      <c r="H31" s="25">
        <f t="shared" si="0"/>
        <v>1000</v>
      </c>
      <c r="I31" s="26">
        <v>0</v>
      </c>
      <c r="J31" s="24">
        <f t="shared" si="1"/>
        <v>1000</v>
      </c>
    </row>
    <row r="32" spans="1:10" ht="41.1" customHeight="1" x14ac:dyDescent="0.3">
      <c r="A32" s="5" t="s">
        <v>12</v>
      </c>
      <c r="B32" s="5" t="s">
        <v>35</v>
      </c>
      <c r="C32" s="5" t="s">
        <v>38</v>
      </c>
      <c r="D32" s="6" t="s">
        <v>41</v>
      </c>
      <c r="E32" s="26">
        <v>5000</v>
      </c>
      <c r="F32" s="26">
        <v>0</v>
      </c>
      <c r="G32" s="27">
        <v>0</v>
      </c>
      <c r="H32" s="25">
        <f t="shared" si="0"/>
        <v>5000</v>
      </c>
      <c r="I32" s="26">
        <v>1000</v>
      </c>
      <c r="J32" s="24">
        <f t="shared" si="1"/>
        <v>4000</v>
      </c>
    </row>
    <row r="33" spans="1:10" ht="41.1" customHeight="1" x14ac:dyDescent="0.3">
      <c r="A33" s="5" t="s">
        <v>12</v>
      </c>
      <c r="B33" s="5" t="s">
        <v>35</v>
      </c>
      <c r="C33" s="5" t="s">
        <v>38</v>
      </c>
      <c r="D33" s="6" t="s">
        <v>42</v>
      </c>
      <c r="E33" s="26">
        <v>150000</v>
      </c>
      <c r="F33" s="26">
        <v>0</v>
      </c>
      <c r="G33" s="27">
        <v>130000</v>
      </c>
      <c r="H33" s="25">
        <f t="shared" si="0"/>
        <v>20000</v>
      </c>
      <c r="I33" s="26">
        <v>0</v>
      </c>
      <c r="J33" s="24">
        <f t="shared" si="1"/>
        <v>20000</v>
      </c>
    </row>
    <row r="34" spans="1:10" ht="41.1" customHeight="1" x14ac:dyDescent="0.3">
      <c r="A34" s="7" t="s">
        <v>12</v>
      </c>
      <c r="B34" s="7" t="s">
        <v>35</v>
      </c>
      <c r="C34" s="7" t="s">
        <v>38</v>
      </c>
      <c r="D34" s="8" t="s">
        <v>43</v>
      </c>
      <c r="E34" s="28">
        <v>25000</v>
      </c>
      <c r="F34" s="28">
        <v>5000</v>
      </c>
      <c r="G34" s="29">
        <v>20000</v>
      </c>
      <c r="H34" s="30">
        <f t="shared" si="0"/>
        <v>10000</v>
      </c>
      <c r="I34" s="28">
        <v>9600</v>
      </c>
      <c r="J34" s="31">
        <f t="shared" si="1"/>
        <v>400</v>
      </c>
    </row>
    <row r="35" spans="1:10" ht="56.25" customHeight="1" x14ac:dyDescent="0.3">
      <c r="A35" s="15" t="s">
        <v>12</v>
      </c>
      <c r="B35" s="15" t="s">
        <v>35</v>
      </c>
      <c r="C35" s="15" t="s">
        <v>38</v>
      </c>
      <c r="D35" s="16" t="s">
        <v>181</v>
      </c>
      <c r="E35" s="33">
        <v>30000</v>
      </c>
      <c r="F35" s="33">
        <v>17000</v>
      </c>
      <c r="G35" s="34">
        <v>14000</v>
      </c>
      <c r="H35" s="34">
        <f t="shared" si="0"/>
        <v>33000</v>
      </c>
      <c r="I35" s="33">
        <v>33000</v>
      </c>
      <c r="J35" s="33">
        <f t="shared" si="1"/>
        <v>0</v>
      </c>
    </row>
    <row r="36" spans="1:10" ht="41.1" customHeight="1" thickBot="1" x14ac:dyDescent="0.35">
      <c r="A36" s="7" t="s">
        <v>12</v>
      </c>
      <c r="B36" s="7" t="s">
        <v>35</v>
      </c>
      <c r="C36" s="7" t="s">
        <v>38</v>
      </c>
      <c r="D36" s="8" t="s">
        <v>44</v>
      </c>
      <c r="E36" s="28">
        <v>10000</v>
      </c>
      <c r="F36" s="28">
        <v>5000</v>
      </c>
      <c r="G36" s="29">
        <v>0</v>
      </c>
      <c r="H36" s="59">
        <f>E36+F36-G36</f>
        <v>15000</v>
      </c>
      <c r="I36" s="58">
        <v>14970</v>
      </c>
      <c r="J36" s="58">
        <f>H36-I36</f>
        <v>30</v>
      </c>
    </row>
    <row r="37" spans="1:10" ht="41.25" customHeight="1" thickTop="1" thickBot="1" x14ac:dyDescent="0.35">
      <c r="A37" s="10" t="s">
        <v>3</v>
      </c>
      <c r="B37" s="10" t="s">
        <v>4</v>
      </c>
      <c r="C37" s="10" t="s">
        <v>5</v>
      </c>
      <c r="D37" s="10" t="s">
        <v>6</v>
      </c>
      <c r="E37" s="10" t="s">
        <v>7</v>
      </c>
      <c r="F37" s="10" t="s">
        <v>8</v>
      </c>
      <c r="G37" s="10" t="s">
        <v>9</v>
      </c>
      <c r="H37" s="10" t="s">
        <v>179</v>
      </c>
      <c r="I37" s="10" t="s">
        <v>10</v>
      </c>
      <c r="J37" s="10" t="s">
        <v>11</v>
      </c>
    </row>
    <row r="38" spans="1:10" ht="41.1" customHeight="1" thickTop="1" x14ac:dyDescent="0.3">
      <c r="A38" s="5" t="s">
        <v>12</v>
      </c>
      <c r="B38" s="5" t="s">
        <v>35</v>
      </c>
      <c r="C38" s="5" t="s">
        <v>38</v>
      </c>
      <c r="D38" s="6" t="s">
        <v>45</v>
      </c>
      <c r="E38" s="26">
        <v>200000</v>
      </c>
      <c r="F38" s="26">
        <v>280000</v>
      </c>
      <c r="G38" s="27">
        <v>36900</v>
      </c>
      <c r="H38" s="25">
        <f t="shared" si="0"/>
        <v>443100</v>
      </c>
      <c r="I38" s="26">
        <v>443050</v>
      </c>
      <c r="J38" s="24">
        <f t="shared" si="1"/>
        <v>50</v>
      </c>
    </row>
    <row r="39" spans="1:10" ht="23.1" customHeight="1" x14ac:dyDescent="0.3">
      <c r="A39" s="7" t="s">
        <v>12</v>
      </c>
      <c r="B39" s="7" t="s">
        <v>35</v>
      </c>
      <c r="C39" s="7" t="s">
        <v>46</v>
      </c>
      <c r="D39" s="8" t="s">
        <v>15</v>
      </c>
      <c r="E39" s="28">
        <v>200000</v>
      </c>
      <c r="F39" s="28">
        <v>0</v>
      </c>
      <c r="G39" s="29">
        <v>17000</v>
      </c>
      <c r="H39" s="30">
        <f t="shared" si="0"/>
        <v>183000</v>
      </c>
      <c r="I39" s="28">
        <v>147520</v>
      </c>
      <c r="J39" s="31">
        <f t="shared" si="1"/>
        <v>35480</v>
      </c>
    </row>
    <row r="40" spans="1:10" ht="25.5" customHeight="1" thickBot="1" x14ac:dyDescent="0.35">
      <c r="A40" s="70" t="s">
        <v>47</v>
      </c>
      <c r="B40" s="71"/>
      <c r="C40" s="72"/>
      <c r="D40" s="9"/>
      <c r="E40" s="32">
        <f t="shared" ref="E40:J40" si="5">SUM(E28:E39)</f>
        <v>1210000</v>
      </c>
      <c r="F40" s="32">
        <f t="shared" si="5"/>
        <v>445000</v>
      </c>
      <c r="G40" s="32">
        <f t="shared" si="5"/>
        <v>288400</v>
      </c>
      <c r="H40" s="32">
        <f t="shared" si="5"/>
        <v>1366600</v>
      </c>
      <c r="I40" s="32">
        <f t="shared" si="5"/>
        <v>1265476.42</v>
      </c>
      <c r="J40" s="32">
        <f t="shared" si="5"/>
        <v>101123.57999999996</v>
      </c>
    </row>
    <row r="41" spans="1:10" ht="24.95" customHeight="1" thickTop="1" x14ac:dyDescent="0.3">
      <c r="A41" s="3" t="s">
        <v>12</v>
      </c>
      <c r="B41" s="3" t="s">
        <v>48</v>
      </c>
      <c r="C41" s="3" t="s">
        <v>49</v>
      </c>
      <c r="D41" s="4" t="s">
        <v>15</v>
      </c>
      <c r="E41" s="24">
        <v>80000</v>
      </c>
      <c r="F41" s="24">
        <v>50000</v>
      </c>
      <c r="G41" s="25">
        <v>0</v>
      </c>
      <c r="H41" s="25">
        <f t="shared" si="0"/>
        <v>130000</v>
      </c>
      <c r="I41" s="24">
        <v>101829</v>
      </c>
      <c r="J41" s="24">
        <f t="shared" si="1"/>
        <v>28171</v>
      </c>
    </row>
    <row r="42" spans="1:10" ht="24.95" customHeight="1" x14ac:dyDescent="0.3">
      <c r="A42" s="5" t="s">
        <v>12</v>
      </c>
      <c r="B42" s="5" t="s">
        <v>48</v>
      </c>
      <c r="C42" s="5" t="s">
        <v>50</v>
      </c>
      <c r="D42" s="6" t="s">
        <v>15</v>
      </c>
      <c r="E42" s="26">
        <v>20000</v>
      </c>
      <c r="F42" s="26">
        <v>0</v>
      </c>
      <c r="G42" s="27">
        <v>0</v>
      </c>
      <c r="H42" s="25">
        <f t="shared" si="0"/>
        <v>20000</v>
      </c>
      <c r="I42" s="26">
        <v>6340</v>
      </c>
      <c r="J42" s="24">
        <f t="shared" si="1"/>
        <v>13660</v>
      </c>
    </row>
    <row r="43" spans="1:10" ht="24.95" customHeight="1" x14ac:dyDescent="0.3">
      <c r="A43" s="5" t="s">
        <v>12</v>
      </c>
      <c r="B43" s="5" t="s">
        <v>48</v>
      </c>
      <c r="C43" s="5" t="s">
        <v>51</v>
      </c>
      <c r="D43" s="6" t="s">
        <v>15</v>
      </c>
      <c r="E43" s="26">
        <v>70000</v>
      </c>
      <c r="F43" s="26">
        <v>0</v>
      </c>
      <c r="G43" s="27">
        <v>0</v>
      </c>
      <c r="H43" s="25">
        <f t="shared" si="0"/>
        <v>70000</v>
      </c>
      <c r="I43" s="26">
        <v>69685</v>
      </c>
      <c r="J43" s="24">
        <f t="shared" si="1"/>
        <v>315</v>
      </c>
    </row>
    <row r="44" spans="1:10" ht="24.95" customHeight="1" x14ac:dyDescent="0.3">
      <c r="A44" s="5" t="s">
        <v>12</v>
      </c>
      <c r="B44" s="5" t="s">
        <v>48</v>
      </c>
      <c r="C44" s="5" t="s">
        <v>52</v>
      </c>
      <c r="D44" s="6" t="s">
        <v>15</v>
      </c>
      <c r="E44" s="26">
        <v>20000</v>
      </c>
      <c r="F44" s="26">
        <v>0</v>
      </c>
      <c r="G44" s="27">
        <v>0</v>
      </c>
      <c r="H44" s="25">
        <f t="shared" si="0"/>
        <v>20000</v>
      </c>
      <c r="I44" s="26">
        <v>0</v>
      </c>
      <c r="J44" s="24">
        <f t="shared" si="1"/>
        <v>20000</v>
      </c>
    </row>
    <row r="45" spans="1:10" ht="24.95" customHeight="1" x14ac:dyDescent="0.3">
      <c r="A45" s="5" t="s">
        <v>12</v>
      </c>
      <c r="B45" s="5" t="s">
        <v>48</v>
      </c>
      <c r="C45" s="5" t="s">
        <v>53</v>
      </c>
      <c r="D45" s="6" t="s">
        <v>15</v>
      </c>
      <c r="E45" s="26">
        <v>250000</v>
      </c>
      <c r="F45" s="26">
        <v>0</v>
      </c>
      <c r="G45" s="27">
        <v>0</v>
      </c>
      <c r="H45" s="25">
        <f t="shared" si="0"/>
        <v>250000</v>
      </c>
      <c r="I45" s="26">
        <v>187800</v>
      </c>
      <c r="J45" s="24">
        <f t="shared" si="1"/>
        <v>62200</v>
      </c>
    </row>
    <row r="46" spans="1:10" ht="24.95" customHeight="1" x14ac:dyDescent="0.3">
      <c r="A46" s="5" t="s">
        <v>12</v>
      </c>
      <c r="B46" s="5" t="s">
        <v>48</v>
      </c>
      <c r="C46" s="5" t="s">
        <v>54</v>
      </c>
      <c r="D46" s="6" t="s">
        <v>15</v>
      </c>
      <c r="E46" s="26">
        <v>10000</v>
      </c>
      <c r="F46" s="26">
        <v>0</v>
      </c>
      <c r="G46" s="27">
        <v>3000</v>
      </c>
      <c r="H46" s="25">
        <f t="shared" si="0"/>
        <v>7000</v>
      </c>
      <c r="I46" s="26">
        <v>0</v>
      </c>
      <c r="J46" s="24">
        <f t="shared" si="1"/>
        <v>7000</v>
      </c>
    </row>
    <row r="47" spans="1:10" ht="24.95" customHeight="1" x14ac:dyDescent="0.3">
      <c r="A47" s="5" t="s">
        <v>12</v>
      </c>
      <c r="B47" s="5" t="s">
        <v>48</v>
      </c>
      <c r="C47" s="5" t="s">
        <v>55</v>
      </c>
      <c r="D47" s="6" t="s">
        <v>15</v>
      </c>
      <c r="E47" s="26">
        <v>50000</v>
      </c>
      <c r="F47" s="26">
        <v>0</v>
      </c>
      <c r="G47" s="27">
        <v>0</v>
      </c>
      <c r="H47" s="25">
        <f t="shared" si="0"/>
        <v>50000</v>
      </c>
      <c r="I47" s="26">
        <v>49677</v>
      </c>
      <c r="J47" s="24">
        <f t="shared" si="1"/>
        <v>323</v>
      </c>
    </row>
    <row r="48" spans="1:10" ht="24.95" customHeight="1" x14ac:dyDescent="0.3">
      <c r="A48" s="7" t="s">
        <v>12</v>
      </c>
      <c r="B48" s="7" t="s">
        <v>48</v>
      </c>
      <c r="C48" s="7" t="s">
        <v>56</v>
      </c>
      <c r="D48" s="8" t="s">
        <v>15</v>
      </c>
      <c r="E48" s="28">
        <v>0</v>
      </c>
      <c r="F48" s="28">
        <v>3000</v>
      </c>
      <c r="G48" s="29">
        <v>0</v>
      </c>
      <c r="H48" s="30">
        <f t="shared" si="0"/>
        <v>3000</v>
      </c>
      <c r="I48" s="28">
        <v>2475</v>
      </c>
      <c r="J48" s="31">
        <f t="shared" si="1"/>
        <v>525</v>
      </c>
    </row>
    <row r="49" spans="1:10" ht="25.5" customHeight="1" thickBot="1" x14ac:dyDescent="0.35">
      <c r="A49" s="70" t="s">
        <v>57</v>
      </c>
      <c r="B49" s="71"/>
      <c r="C49" s="72"/>
      <c r="D49" s="9"/>
      <c r="E49" s="32">
        <f t="shared" ref="E49:J49" si="6">SUM(E41:E48)</f>
        <v>500000</v>
      </c>
      <c r="F49" s="32">
        <f t="shared" si="6"/>
        <v>53000</v>
      </c>
      <c r="G49" s="32">
        <f t="shared" si="6"/>
        <v>3000</v>
      </c>
      <c r="H49" s="32">
        <f t="shared" si="6"/>
        <v>550000</v>
      </c>
      <c r="I49" s="32">
        <f t="shared" si="6"/>
        <v>417806</v>
      </c>
      <c r="J49" s="32">
        <f t="shared" si="6"/>
        <v>132194</v>
      </c>
    </row>
    <row r="50" spans="1:10" ht="24.95" customHeight="1" thickTop="1" x14ac:dyDescent="0.3">
      <c r="A50" s="3" t="s">
        <v>12</v>
      </c>
      <c r="B50" s="3" t="s">
        <v>58</v>
      </c>
      <c r="C50" s="3" t="s">
        <v>59</v>
      </c>
      <c r="D50" s="4" t="s">
        <v>15</v>
      </c>
      <c r="E50" s="24">
        <v>250000</v>
      </c>
      <c r="F50" s="24">
        <v>0</v>
      </c>
      <c r="G50" s="25">
        <v>0</v>
      </c>
      <c r="H50" s="25">
        <f t="shared" si="0"/>
        <v>250000</v>
      </c>
      <c r="I50" s="24">
        <v>222081.6</v>
      </c>
      <c r="J50" s="24">
        <f t="shared" si="1"/>
        <v>27918.399999999994</v>
      </c>
    </row>
    <row r="51" spans="1:10" ht="24.95" customHeight="1" x14ac:dyDescent="0.3">
      <c r="A51" s="5" t="s">
        <v>12</v>
      </c>
      <c r="B51" s="5" t="s">
        <v>58</v>
      </c>
      <c r="C51" s="5" t="s">
        <v>60</v>
      </c>
      <c r="D51" s="6" t="s">
        <v>15</v>
      </c>
      <c r="E51" s="26">
        <v>10000</v>
      </c>
      <c r="F51" s="26">
        <v>0</v>
      </c>
      <c r="G51" s="27">
        <v>0</v>
      </c>
      <c r="H51" s="25">
        <f t="shared" si="0"/>
        <v>10000</v>
      </c>
      <c r="I51" s="26">
        <v>5816.52</v>
      </c>
      <c r="J51" s="24">
        <f t="shared" si="1"/>
        <v>4183.4799999999996</v>
      </c>
    </row>
    <row r="52" spans="1:10" ht="24.95" customHeight="1" x14ac:dyDescent="0.3">
      <c r="A52" s="5" t="s">
        <v>12</v>
      </c>
      <c r="B52" s="5" t="s">
        <v>58</v>
      </c>
      <c r="C52" s="5" t="s">
        <v>61</v>
      </c>
      <c r="D52" s="6" t="s">
        <v>15</v>
      </c>
      <c r="E52" s="26">
        <v>20000</v>
      </c>
      <c r="F52" s="26">
        <v>0</v>
      </c>
      <c r="G52" s="27">
        <v>0</v>
      </c>
      <c r="H52" s="25">
        <f t="shared" si="0"/>
        <v>20000</v>
      </c>
      <c r="I52" s="26">
        <v>14816</v>
      </c>
      <c r="J52" s="24">
        <f t="shared" si="1"/>
        <v>5184</v>
      </c>
    </row>
    <row r="53" spans="1:10" ht="24.95" customHeight="1" x14ac:dyDescent="0.3">
      <c r="A53" s="7" t="s">
        <v>12</v>
      </c>
      <c r="B53" s="7" t="s">
        <v>58</v>
      </c>
      <c r="C53" s="7" t="s">
        <v>62</v>
      </c>
      <c r="D53" s="8" t="s">
        <v>15</v>
      </c>
      <c r="E53" s="28">
        <v>30000</v>
      </c>
      <c r="F53" s="28">
        <v>12000</v>
      </c>
      <c r="G53" s="29">
        <v>0</v>
      </c>
      <c r="H53" s="30">
        <f t="shared" si="0"/>
        <v>42000</v>
      </c>
      <c r="I53" s="28">
        <v>41497.47</v>
      </c>
      <c r="J53" s="31">
        <f t="shared" si="1"/>
        <v>502.52999999999884</v>
      </c>
    </row>
    <row r="54" spans="1:10" ht="25.5" customHeight="1" thickBot="1" x14ac:dyDescent="0.35">
      <c r="A54" s="70" t="s">
        <v>63</v>
      </c>
      <c r="B54" s="71"/>
      <c r="C54" s="72"/>
      <c r="D54" s="9"/>
      <c r="E54" s="32">
        <f t="shared" ref="E54:J54" si="7">SUM(E50:E53)</f>
        <v>310000</v>
      </c>
      <c r="F54" s="32">
        <f t="shared" si="7"/>
        <v>12000</v>
      </c>
      <c r="G54" s="32">
        <f t="shared" si="7"/>
        <v>0</v>
      </c>
      <c r="H54" s="32">
        <f t="shared" si="7"/>
        <v>322000</v>
      </c>
      <c r="I54" s="32">
        <f t="shared" si="7"/>
        <v>284211.58999999997</v>
      </c>
      <c r="J54" s="32">
        <f t="shared" si="7"/>
        <v>37788.409999999989</v>
      </c>
    </row>
    <row r="55" spans="1:10" ht="24.95" customHeight="1" thickTop="1" x14ac:dyDescent="0.3">
      <c r="A55" s="3" t="s">
        <v>12</v>
      </c>
      <c r="B55" s="3" t="s">
        <v>64</v>
      </c>
      <c r="C55" s="3" t="s">
        <v>65</v>
      </c>
      <c r="D55" s="4" t="s">
        <v>66</v>
      </c>
      <c r="E55" s="24">
        <v>13000</v>
      </c>
      <c r="F55" s="24">
        <v>0</v>
      </c>
      <c r="G55" s="25">
        <v>0</v>
      </c>
      <c r="H55" s="25">
        <f t="shared" ref="H55:H56" si="8">E55+F55-G55</f>
        <v>13000</v>
      </c>
      <c r="I55" s="24">
        <v>12000</v>
      </c>
      <c r="J55" s="24">
        <f t="shared" ref="J55:J56" si="9">H55-I55</f>
        <v>1000</v>
      </c>
    </row>
    <row r="56" spans="1:10" ht="43.5" customHeight="1" thickBot="1" x14ac:dyDescent="0.35">
      <c r="A56" s="5" t="s">
        <v>12</v>
      </c>
      <c r="B56" s="5" t="s">
        <v>64</v>
      </c>
      <c r="C56" s="5" t="s">
        <v>67</v>
      </c>
      <c r="D56" s="6" t="s">
        <v>68</v>
      </c>
      <c r="E56" s="26">
        <v>32000</v>
      </c>
      <c r="F56" s="26">
        <v>0</v>
      </c>
      <c r="G56" s="27">
        <v>0</v>
      </c>
      <c r="H56" s="25">
        <f t="shared" si="8"/>
        <v>32000</v>
      </c>
      <c r="I56" s="26">
        <v>31800</v>
      </c>
      <c r="J56" s="24">
        <f t="shared" si="9"/>
        <v>200</v>
      </c>
    </row>
    <row r="57" spans="1:10" ht="41.25" customHeight="1" thickTop="1" thickBot="1" x14ac:dyDescent="0.35">
      <c r="A57" s="10" t="s">
        <v>3</v>
      </c>
      <c r="B57" s="10" t="s">
        <v>4</v>
      </c>
      <c r="C57" s="10" t="s">
        <v>5</v>
      </c>
      <c r="D57" s="10" t="s">
        <v>6</v>
      </c>
      <c r="E57" s="10" t="s">
        <v>7</v>
      </c>
      <c r="F57" s="10" t="s">
        <v>8</v>
      </c>
      <c r="G57" s="10" t="s">
        <v>9</v>
      </c>
      <c r="H57" s="10" t="s">
        <v>179</v>
      </c>
      <c r="I57" s="10" t="s">
        <v>10</v>
      </c>
      <c r="J57" s="10" t="s">
        <v>11</v>
      </c>
    </row>
    <row r="58" spans="1:10" ht="33.75" customHeight="1" thickTop="1" x14ac:dyDescent="0.3">
      <c r="A58" s="5" t="s">
        <v>12</v>
      </c>
      <c r="B58" s="5" t="s">
        <v>64</v>
      </c>
      <c r="C58" s="5" t="s">
        <v>67</v>
      </c>
      <c r="D58" s="48" t="s">
        <v>69</v>
      </c>
      <c r="E58" s="26">
        <v>9600</v>
      </c>
      <c r="F58" s="26">
        <v>0</v>
      </c>
      <c r="G58" s="27">
        <v>0</v>
      </c>
      <c r="H58" s="25">
        <f t="shared" si="0"/>
        <v>9600</v>
      </c>
      <c r="I58" s="26">
        <v>9500</v>
      </c>
      <c r="J58" s="24">
        <f t="shared" si="1"/>
        <v>100</v>
      </c>
    </row>
    <row r="59" spans="1:10" ht="24.95" customHeight="1" x14ac:dyDescent="0.3">
      <c r="A59" s="7" t="s">
        <v>12</v>
      </c>
      <c r="B59" s="7" t="s">
        <v>64</v>
      </c>
      <c r="C59" s="7" t="s">
        <v>67</v>
      </c>
      <c r="D59" s="8" t="s">
        <v>70</v>
      </c>
      <c r="E59" s="28">
        <v>3200</v>
      </c>
      <c r="F59" s="28">
        <v>0</v>
      </c>
      <c r="G59" s="29">
        <v>0</v>
      </c>
      <c r="H59" s="30">
        <f t="shared" si="0"/>
        <v>3200</v>
      </c>
      <c r="I59" s="28">
        <v>3150</v>
      </c>
      <c r="J59" s="31">
        <f t="shared" si="1"/>
        <v>50</v>
      </c>
    </row>
    <row r="60" spans="1:10" ht="25.5" customHeight="1" thickBot="1" x14ac:dyDescent="0.35">
      <c r="A60" s="70" t="s">
        <v>71</v>
      </c>
      <c r="B60" s="71"/>
      <c r="C60" s="72"/>
      <c r="D60" s="9"/>
      <c r="E60" s="32">
        <f t="shared" ref="E60:J60" si="10">SUM(E55:E59)</f>
        <v>57800</v>
      </c>
      <c r="F60" s="32">
        <f t="shared" si="10"/>
        <v>0</v>
      </c>
      <c r="G60" s="32">
        <f t="shared" si="10"/>
        <v>0</v>
      </c>
      <c r="H60" s="32">
        <f t="shared" si="10"/>
        <v>57800</v>
      </c>
      <c r="I60" s="32">
        <f t="shared" si="10"/>
        <v>56450</v>
      </c>
      <c r="J60" s="32">
        <f t="shared" si="10"/>
        <v>1350</v>
      </c>
    </row>
    <row r="61" spans="1:10" ht="25.5" customHeight="1" thickTop="1" x14ac:dyDescent="0.3">
      <c r="A61" s="12" t="s">
        <v>12</v>
      </c>
      <c r="B61" s="12" t="s">
        <v>72</v>
      </c>
      <c r="C61" s="12" t="s">
        <v>72</v>
      </c>
      <c r="D61" s="13" t="s">
        <v>15</v>
      </c>
      <c r="E61" s="31">
        <v>25000</v>
      </c>
      <c r="F61" s="31">
        <v>0</v>
      </c>
      <c r="G61" s="30">
        <v>0</v>
      </c>
      <c r="H61" s="30">
        <f t="shared" si="0"/>
        <v>25000</v>
      </c>
      <c r="I61" s="31">
        <v>25000</v>
      </c>
      <c r="J61" s="31">
        <f t="shared" si="1"/>
        <v>0</v>
      </c>
    </row>
    <row r="62" spans="1:10" ht="25.5" customHeight="1" thickBot="1" x14ac:dyDescent="0.35">
      <c r="A62" s="70" t="s">
        <v>73</v>
      </c>
      <c r="B62" s="71"/>
      <c r="C62" s="72"/>
      <c r="D62" s="9"/>
      <c r="E62" s="32">
        <f t="shared" ref="E62:J62" si="11">E61</f>
        <v>25000</v>
      </c>
      <c r="F62" s="32">
        <f t="shared" si="11"/>
        <v>0</v>
      </c>
      <c r="G62" s="32">
        <f t="shared" si="11"/>
        <v>0</v>
      </c>
      <c r="H62" s="32">
        <f t="shared" si="11"/>
        <v>25000</v>
      </c>
      <c r="I62" s="32">
        <f t="shared" si="11"/>
        <v>25000</v>
      </c>
      <c r="J62" s="32">
        <f t="shared" si="11"/>
        <v>0</v>
      </c>
    </row>
    <row r="63" spans="1:10" ht="25.5" customHeight="1" thickTop="1" x14ac:dyDescent="0.3">
      <c r="A63" s="3" t="s">
        <v>12</v>
      </c>
      <c r="B63" s="3" t="s">
        <v>74</v>
      </c>
      <c r="C63" s="3" t="s">
        <v>75</v>
      </c>
      <c r="D63" s="4" t="s">
        <v>15</v>
      </c>
      <c r="E63" s="24">
        <v>35000</v>
      </c>
      <c r="F63" s="24">
        <v>0</v>
      </c>
      <c r="G63" s="25">
        <v>0</v>
      </c>
      <c r="H63" s="25">
        <f t="shared" si="0"/>
        <v>35000</v>
      </c>
      <c r="I63" s="24">
        <v>35000</v>
      </c>
      <c r="J63" s="24">
        <f t="shared" si="1"/>
        <v>0</v>
      </c>
    </row>
    <row r="64" spans="1:10" ht="25.5" customHeight="1" x14ac:dyDescent="0.3">
      <c r="A64" s="7" t="s">
        <v>12</v>
      </c>
      <c r="B64" s="7" t="s">
        <v>74</v>
      </c>
      <c r="C64" s="7" t="s">
        <v>76</v>
      </c>
      <c r="D64" s="8" t="s">
        <v>182</v>
      </c>
      <c r="E64" s="28">
        <v>1000</v>
      </c>
      <c r="F64" s="28">
        <v>0</v>
      </c>
      <c r="G64" s="29">
        <v>0</v>
      </c>
      <c r="H64" s="43">
        <v>1000</v>
      </c>
      <c r="I64" s="44">
        <v>1000</v>
      </c>
      <c r="J64" s="44">
        <f t="shared" ref="J64:J65" si="12">H64-I64</f>
        <v>0</v>
      </c>
    </row>
    <row r="65" spans="1:10" ht="25.5" customHeight="1" x14ac:dyDescent="0.3">
      <c r="A65" s="7" t="s">
        <v>12</v>
      </c>
      <c r="B65" s="7" t="s">
        <v>74</v>
      </c>
      <c r="C65" s="7" t="s">
        <v>76</v>
      </c>
      <c r="D65" s="39" t="s">
        <v>183</v>
      </c>
      <c r="E65" s="28">
        <v>10000</v>
      </c>
      <c r="F65" s="28">
        <v>0</v>
      </c>
      <c r="G65" s="29">
        <v>0</v>
      </c>
      <c r="H65" s="43">
        <v>10000</v>
      </c>
      <c r="I65" s="44">
        <v>10000</v>
      </c>
      <c r="J65" s="44">
        <f t="shared" si="12"/>
        <v>0</v>
      </c>
    </row>
    <row r="66" spans="1:10" ht="25.5" customHeight="1" x14ac:dyDescent="0.3">
      <c r="A66" s="7" t="s">
        <v>12</v>
      </c>
      <c r="B66" s="7" t="s">
        <v>74</v>
      </c>
      <c r="C66" s="7" t="s">
        <v>76</v>
      </c>
      <c r="D66" s="8" t="s">
        <v>184</v>
      </c>
      <c r="E66" s="28">
        <v>10000</v>
      </c>
      <c r="F66" s="28">
        <v>0</v>
      </c>
      <c r="G66" s="29">
        <v>0</v>
      </c>
      <c r="H66" s="45">
        <f t="shared" si="0"/>
        <v>10000</v>
      </c>
      <c r="I66" s="46">
        <v>0</v>
      </c>
      <c r="J66" s="46">
        <f t="shared" si="1"/>
        <v>10000</v>
      </c>
    </row>
    <row r="67" spans="1:10" ht="25.5" customHeight="1" thickBot="1" x14ac:dyDescent="0.35">
      <c r="A67" s="70" t="s">
        <v>77</v>
      </c>
      <c r="B67" s="71"/>
      <c r="C67" s="72"/>
      <c r="D67" s="9"/>
      <c r="E67" s="32">
        <f t="shared" ref="E67:J67" si="13">SUM(E63:E66)</f>
        <v>56000</v>
      </c>
      <c r="F67" s="32">
        <f t="shared" si="13"/>
        <v>0</v>
      </c>
      <c r="G67" s="32">
        <f t="shared" si="13"/>
        <v>0</v>
      </c>
      <c r="H67" s="32">
        <f t="shared" si="13"/>
        <v>56000</v>
      </c>
      <c r="I67" s="32">
        <f t="shared" si="13"/>
        <v>46000</v>
      </c>
      <c r="J67" s="32">
        <f t="shared" si="13"/>
        <v>10000</v>
      </c>
    </row>
    <row r="68" spans="1:10" ht="25.5" customHeight="1" thickTop="1" thickBot="1" x14ac:dyDescent="0.35">
      <c r="A68" s="67" t="s">
        <v>78</v>
      </c>
      <c r="B68" s="68"/>
      <c r="C68" s="69"/>
      <c r="D68" s="14"/>
      <c r="E68" s="35">
        <f t="shared" ref="E68:J68" si="14">E11+E19+E27+E40+E49+E54+E60+E62+E67</f>
        <v>11507460</v>
      </c>
      <c r="F68" s="35">
        <f t="shared" si="14"/>
        <v>515400</v>
      </c>
      <c r="G68" s="35">
        <f t="shared" si="14"/>
        <v>388400</v>
      </c>
      <c r="H68" s="35">
        <f t="shared" si="14"/>
        <v>11634460</v>
      </c>
      <c r="I68" s="35">
        <f t="shared" si="14"/>
        <v>11220136.459999999</v>
      </c>
      <c r="J68" s="35">
        <f t="shared" si="14"/>
        <v>414323.53999999975</v>
      </c>
    </row>
    <row r="69" spans="1:10" ht="25.5" customHeight="1" thickTop="1" x14ac:dyDescent="0.3">
      <c r="A69" s="3" t="s">
        <v>79</v>
      </c>
      <c r="B69" s="3" t="s">
        <v>20</v>
      </c>
      <c r="C69" s="3" t="s">
        <v>21</v>
      </c>
      <c r="D69" s="4" t="s">
        <v>15</v>
      </c>
      <c r="E69" s="24">
        <v>1326000</v>
      </c>
      <c r="F69" s="24">
        <v>0</v>
      </c>
      <c r="G69" s="25">
        <v>40500</v>
      </c>
      <c r="H69" s="25">
        <f t="shared" si="0"/>
        <v>1285500</v>
      </c>
      <c r="I69" s="24">
        <v>905929.67</v>
      </c>
      <c r="J69" s="24">
        <f t="shared" si="1"/>
        <v>379570.32999999996</v>
      </c>
    </row>
    <row r="70" spans="1:10" ht="25.5" customHeight="1" x14ac:dyDescent="0.3">
      <c r="A70" s="5" t="s">
        <v>79</v>
      </c>
      <c r="B70" s="5" t="s">
        <v>20</v>
      </c>
      <c r="C70" s="5" t="s">
        <v>23</v>
      </c>
      <c r="D70" s="6" t="s">
        <v>15</v>
      </c>
      <c r="E70" s="26">
        <v>42000</v>
      </c>
      <c r="F70" s="26">
        <v>0</v>
      </c>
      <c r="G70" s="27">
        <v>0</v>
      </c>
      <c r="H70" s="25">
        <f t="shared" si="0"/>
        <v>42000</v>
      </c>
      <c r="I70" s="26">
        <v>42000</v>
      </c>
      <c r="J70" s="24">
        <f t="shared" si="1"/>
        <v>0</v>
      </c>
    </row>
    <row r="71" spans="1:10" ht="25.5" customHeight="1" x14ac:dyDescent="0.3">
      <c r="A71" s="5" t="s">
        <v>79</v>
      </c>
      <c r="B71" s="5" t="s">
        <v>20</v>
      </c>
      <c r="C71" s="5" t="s">
        <v>26</v>
      </c>
      <c r="D71" s="6" t="s">
        <v>15</v>
      </c>
      <c r="E71" s="26">
        <v>382680</v>
      </c>
      <c r="F71" s="26">
        <v>34500</v>
      </c>
      <c r="G71" s="27">
        <v>0</v>
      </c>
      <c r="H71" s="25">
        <f t="shared" si="0"/>
        <v>417180</v>
      </c>
      <c r="I71" s="26">
        <v>382080</v>
      </c>
      <c r="J71" s="24">
        <f t="shared" si="1"/>
        <v>35100</v>
      </c>
    </row>
    <row r="72" spans="1:10" ht="22.5" customHeight="1" x14ac:dyDescent="0.3">
      <c r="A72" s="7" t="s">
        <v>79</v>
      </c>
      <c r="B72" s="7" t="s">
        <v>20</v>
      </c>
      <c r="C72" s="7" t="s">
        <v>27</v>
      </c>
      <c r="D72" s="8" t="s">
        <v>15</v>
      </c>
      <c r="E72" s="28">
        <v>500</v>
      </c>
      <c r="F72" s="28">
        <v>6000</v>
      </c>
      <c r="G72" s="29">
        <v>0</v>
      </c>
      <c r="H72" s="30">
        <f t="shared" si="0"/>
        <v>6500</v>
      </c>
      <c r="I72" s="28">
        <v>0</v>
      </c>
      <c r="J72" s="31">
        <f t="shared" si="1"/>
        <v>6500</v>
      </c>
    </row>
    <row r="73" spans="1:10" ht="25.5" customHeight="1" thickBot="1" x14ac:dyDescent="0.35">
      <c r="A73" s="70" t="s">
        <v>28</v>
      </c>
      <c r="B73" s="71"/>
      <c r="C73" s="72"/>
      <c r="D73" s="9"/>
      <c r="E73" s="32">
        <f t="shared" ref="E73:J73" si="15">SUM(E69:E72)</f>
        <v>1751180</v>
      </c>
      <c r="F73" s="32">
        <f t="shared" si="15"/>
        <v>40500</v>
      </c>
      <c r="G73" s="32">
        <f t="shared" si="15"/>
        <v>40500</v>
      </c>
      <c r="H73" s="32">
        <f t="shared" si="15"/>
        <v>1751180</v>
      </c>
      <c r="I73" s="32">
        <f t="shared" si="15"/>
        <v>1330009.67</v>
      </c>
      <c r="J73" s="32">
        <f t="shared" si="15"/>
        <v>421170.32999999996</v>
      </c>
    </row>
    <row r="74" spans="1:10" ht="33" customHeight="1" thickTop="1" x14ac:dyDescent="0.3">
      <c r="A74" s="5" t="s">
        <v>79</v>
      </c>
      <c r="B74" s="5" t="s">
        <v>29</v>
      </c>
      <c r="C74" s="47" t="s">
        <v>30</v>
      </c>
      <c r="D74" s="6" t="s">
        <v>15</v>
      </c>
      <c r="E74" s="26">
        <v>142390</v>
      </c>
      <c r="F74" s="26">
        <v>0</v>
      </c>
      <c r="G74" s="27">
        <v>0</v>
      </c>
      <c r="H74" s="25">
        <f t="shared" ref="H74:H77" si="16">E74+F74-G74</f>
        <v>142390</v>
      </c>
      <c r="I74" s="26">
        <v>108010</v>
      </c>
      <c r="J74" s="24">
        <f t="shared" ref="J74:J77" si="17">H74-I74</f>
        <v>34380</v>
      </c>
    </row>
    <row r="75" spans="1:10" ht="24.75" customHeight="1" x14ac:dyDescent="0.3">
      <c r="A75" s="5" t="s">
        <v>79</v>
      </c>
      <c r="B75" s="5" t="s">
        <v>29</v>
      </c>
      <c r="C75" s="47" t="s">
        <v>31</v>
      </c>
      <c r="D75" s="6" t="s">
        <v>15</v>
      </c>
      <c r="E75" s="26">
        <v>20000</v>
      </c>
      <c r="F75" s="26">
        <v>0</v>
      </c>
      <c r="G75" s="27">
        <v>0</v>
      </c>
      <c r="H75" s="25">
        <f t="shared" si="16"/>
        <v>20000</v>
      </c>
      <c r="I75" s="26">
        <v>0</v>
      </c>
      <c r="J75" s="24">
        <f t="shared" si="17"/>
        <v>20000</v>
      </c>
    </row>
    <row r="76" spans="1:10" ht="21" customHeight="1" x14ac:dyDescent="0.3">
      <c r="A76" s="5" t="s">
        <v>79</v>
      </c>
      <c r="B76" s="5" t="s">
        <v>29</v>
      </c>
      <c r="C76" s="5" t="s">
        <v>32</v>
      </c>
      <c r="D76" s="6" t="s">
        <v>15</v>
      </c>
      <c r="E76" s="26">
        <v>162600</v>
      </c>
      <c r="F76" s="26">
        <v>0</v>
      </c>
      <c r="G76" s="27">
        <v>0</v>
      </c>
      <c r="H76" s="25">
        <f t="shared" si="16"/>
        <v>162600</v>
      </c>
      <c r="I76" s="26">
        <v>104300</v>
      </c>
      <c r="J76" s="24">
        <f t="shared" si="17"/>
        <v>58300</v>
      </c>
    </row>
    <row r="77" spans="1:10" ht="21" customHeight="1" x14ac:dyDescent="0.3">
      <c r="A77" s="7" t="s">
        <v>79</v>
      </c>
      <c r="B77" s="7" t="s">
        <v>29</v>
      </c>
      <c r="C77" s="7" t="s">
        <v>33</v>
      </c>
      <c r="D77" s="8" t="s">
        <v>15</v>
      </c>
      <c r="E77" s="28">
        <v>5000</v>
      </c>
      <c r="F77" s="28">
        <v>0</v>
      </c>
      <c r="G77" s="29">
        <v>0</v>
      </c>
      <c r="H77" s="30">
        <f t="shared" si="16"/>
        <v>5000</v>
      </c>
      <c r="I77" s="28">
        <v>0</v>
      </c>
      <c r="J77" s="31">
        <f t="shared" si="17"/>
        <v>5000</v>
      </c>
    </row>
    <row r="78" spans="1:10" ht="22.5" customHeight="1" thickBot="1" x14ac:dyDescent="0.35">
      <c r="A78" s="70" t="s">
        <v>34</v>
      </c>
      <c r="B78" s="71"/>
      <c r="C78" s="72"/>
      <c r="D78" s="9"/>
      <c r="E78" s="32">
        <f t="shared" ref="E78:J78" si="18">SUM(E74:E77)</f>
        <v>329990</v>
      </c>
      <c r="F78" s="32">
        <f t="shared" si="18"/>
        <v>0</v>
      </c>
      <c r="G78" s="32">
        <f t="shared" si="18"/>
        <v>0</v>
      </c>
      <c r="H78" s="32">
        <f t="shared" si="18"/>
        <v>329990</v>
      </c>
      <c r="I78" s="32">
        <f t="shared" si="18"/>
        <v>212310</v>
      </c>
      <c r="J78" s="32">
        <f t="shared" si="18"/>
        <v>117680</v>
      </c>
    </row>
    <row r="79" spans="1:10" ht="41.25" customHeight="1" thickTop="1" thickBot="1" x14ac:dyDescent="0.35">
      <c r="A79" s="10" t="s">
        <v>3</v>
      </c>
      <c r="B79" s="10" t="s">
        <v>4</v>
      </c>
      <c r="C79" s="10" t="s">
        <v>5</v>
      </c>
      <c r="D79" s="10" t="s">
        <v>6</v>
      </c>
      <c r="E79" s="10" t="s">
        <v>7</v>
      </c>
      <c r="F79" s="10" t="s">
        <v>8</v>
      </c>
      <c r="G79" s="10" t="s">
        <v>9</v>
      </c>
      <c r="H79" s="10" t="s">
        <v>179</v>
      </c>
      <c r="I79" s="10" t="s">
        <v>10</v>
      </c>
      <c r="J79" s="10" t="s">
        <v>11</v>
      </c>
    </row>
    <row r="80" spans="1:10" ht="23.25" customHeight="1" thickTop="1" x14ac:dyDescent="0.3">
      <c r="A80" s="3" t="s">
        <v>79</v>
      </c>
      <c r="B80" s="3" t="s">
        <v>35</v>
      </c>
      <c r="C80" s="3" t="s">
        <v>36</v>
      </c>
      <c r="D80" s="4" t="s">
        <v>15</v>
      </c>
      <c r="E80" s="24">
        <v>130000</v>
      </c>
      <c r="F80" s="24">
        <v>0</v>
      </c>
      <c r="G80" s="25">
        <v>0</v>
      </c>
      <c r="H80" s="25">
        <f t="shared" ref="H80:H150" si="19">E80+F80-G80</f>
        <v>130000</v>
      </c>
      <c r="I80" s="24">
        <v>116850</v>
      </c>
      <c r="J80" s="24">
        <f t="shared" ref="J80:J150" si="20">H80-I80</f>
        <v>13150</v>
      </c>
    </row>
    <row r="81" spans="1:10" ht="37.5" customHeight="1" x14ac:dyDescent="0.3">
      <c r="A81" s="5" t="s">
        <v>79</v>
      </c>
      <c r="B81" s="5" t="s">
        <v>35</v>
      </c>
      <c r="C81" s="5" t="s">
        <v>38</v>
      </c>
      <c r="D81" s="6" t="s">
        <v>39</v>
      </c>
      <c r="E81" s="26">
        <v>50000</v>
      </c>
      <c r="F81" s="26">
        <v>0</v>
      </c>
      <c r="G81" s="27">
        <v>0</v>
      </c>
      <c r="H81" s="25">
        <f t="shared" si="19"/>
        <v>50000</v>
      </c>
      <c r="I81" s="26">
        <v>35534</v>
      </c>
      <c r="J81" s="24">
        <f t="shared" si="20"/>
        <v>14466</v>
      </c>
    </row>
    <row r="82" spans="1:10" ht="37.5" customHeight="1" x14ac:dyDescent="0.3">
      <c r="A82" s="5" t="s">
        <v>79</v>
      </c>
      <c r="B82" s="5" t="s">
        <v>35</v>
      </c>
      <c r="C82" s="5" t="s">
        <v>38</v>
      </c>
      <c r="D82" s="6" t="s">
        <v>80</v>
      </c>
      <c r="E82" s="26">
        <v>500000</v>
      </c>
      <c r="F82" s="26">
        <v>0</v>
      </c>
      <c r="G82" s="27">
        <v>0</v>
      </c>
      <c r="H82" s="25">
        <f t="shared" si="19"/>
        <v>500000</v>
      </c>
      <c r="I82" s="26">
        <v>0</v>
      </c>
      <c r="J82" s="24">
        <f t="shared" si="20"/>
        <v>500000</v>
      </c>
    </row>
    <row r="83" spans="1:10" ht="37.5" customHeight="1" x14ac:dyDescent="0.3">
      <c r="A83" s="5" t="s">
        <v>79</v>
      </c>
      <c r="B83" s="5" t="s">
        <v>35</v>
      </c>
      <c r="C83" s="5" t="s">
        <v>38</v>
      </c>
      <c r="D83" s="6" t="s">
        <v>81</v>
      </c>
      <c r="E83" s="26">
        <v>20000</v>
      </c>
      <c r="F83" s="26">
        <v>0</v>
      </c>
      <c r="G83" s="27">
        <v>0</v>
      </c>
      <c r="H83" s="25">
        <f t="shared" si="19"/>
        <v>20000</v>
      </c>
      <c r="I83" s="26">
        <v>15975</v>
      </c>
      <c r="J83" s="24">
        <f t="shared" si="20"/>
        <v>4025</v>
      </c>
    </row>
    <row r="84" spans="1:10" ht="36" customHeight="1" x14ac:dyDescent="0.3">
      <c r="A84" s="5" t="s">
        <v>79</v>
      </c>
      <c r="B84" s="5" t="s">
        <v>35</v>
      </c>
      <c r="C84" s="5" t="s">
        <v>38</v>
      </c>
      <c r="D84" s="6" t="s">
        <v>82</v>
      </c>
      <c r="E84" s="26">
        <v>5000</v>
      </c>
      <c r="F84" s="26">
        <v>0</v>
      </c>
      <c r="G84" s="27">
        <v>0</v>
      </c>
      <c r="H84" s="25">
        <f t="shared" si="19"/>
        <v>5000</v>
      </c>
      <c r="I84" s="26">
        <v>0</v>
      </c>
      <c r="J84" s="24">
        <f t="shared" si="20"/>
        <v>5000</v>
      </c>
    </row>
    <row r="85" spans="1:10" ht="23.25" customHeight="1" x14ac:dyDescent="0.3">
      <c r="A85" s="7" t="s">
        <v>79</v>
      </c>
      <c r="B85" s="7" t="s">
        <v>35</v>
      </c>
      <c r="C85" s="7" t="s">
        <v>46</v>
      </c>
      <c r="D85" s="8" t="s">
        <v>15</v>
      </c>
      <c r="E85" s="28">
        <v>40000</v>
      </c>
      <c r="F85" s="28">
        <v>0</v>
      </c>
      <c r="G85" s="29">
        <v>0</v>
      </c>
      <c r="H85" s="30">
        <f t="shared" si="19"/>
        <v>40000</v>
      </c>
      <c r="I85" s="28">
        <v>3550</v>
      </c>
      <c r="J85" s="31">
        <f t="shared" si="20"/>
        <v>36450</v>
      </c>
    </row>
    <row r="86" spans="1:10" ht="25.5" customHeight="1" thickBot="1" x14ac:dyDescent="0.35">
      <c r="A86" s="70" t="s">
        <v>47</v>
      </c>
      <c r="B86" s="71"/>
      <c r="C86" s="72"/>
      <c r="D86" s="9"/>
      <c r="E86" s="32">
        <f t="shared" ref="E86:J86" si="21">SUM(E80:E85)</f>
        <v>745000</v>
      </c>
      <c r="F86" s="32">
        <f t="shared" si="21"/>
        <v>0</v>
      </c>
      <c r="G86" s="32">
        <f t="shared" si="21"/>
        <v>0</v>
      </c>
      <c r="H86" s="32">
        <f t="shared" si="21"/>
        <v>745000</v>
      </c>
      <c r="I86" s="32">
        <f t="shared" si="21"/>
        <v>171909</v>
      </c>
      <c r="J86" s="32">
        <f t="shared" si="21"/>
        <v>573091</v>
      </c>
    </row>
    <row r="87" spans="1:10" ht="23.25" customHeight="1" thickTop="1" x14ac:dyDescent="0.3">
      <c r="A87" s="3" t="s">
        <v>79</v>
      </c>
      <c r="B87" s="3" t="s">
        <v>48</v>
      </c>
      <c r="C87" s="3" t="s">
        <v>49</v>
      </c>
      <c r="D87" s="4" t="s">
        <v>15</v>
      </c>
      <c r="E87" s="24">
        <v>30000</v>
      </c>
      <c r="F87" s="24">
        <v>0</v>
      </c>
      <c r="G87" s="25">
        <v>0</v>
      </c>
      <c r="H87" s="25">
        <f t="shared" si="19"/>
        <v>30000</v>
      </c>
      <c r="I87" s="24">
        <v>29310</v>
      </c>
      <c r="J87" s="24">
        <f t="shared" si="20"/>
        <v>690</v>
      </c>
    </row>
    <row r="88" spans="1:10" ht="22.5" customHeight="1" x14ac:dyDescent="0.3">
      <c r="A88" s="7" t="s">
        <v>79</v>
      </c>
      <c r="B88" s="7" t="s">
        <v>48</v>
      </c>
      <c r="C88" s="7" t="s">
        <v>55</v>
      </c>
      <c r="D88" s="8" t="s">
        <v>15</v>
      </c>
      <c r="E88" s="28">
        <v>40000</v>
      </c>
      <c r="F88" s="28">
        <v>0</v>
      </c>
      <c r="G88" s="29">
        <v>0</v>
      </c>
      <c r="H88" s="30">
        <f t="shared" si="19"/>
        <v>40000</v>
      </c>
      <c r="I88" s="28">
        <v>39910</v>
      </c>
      <c r="J88" s="31">
        <f t="shared" si="20"/>
        <v>90</v>
      </c>
    </row>
    <row r="89" spans="1:10" ht="25.5" customHeight="1" thickBot="1" x14ac:dyDescent="0.35">
      <c r="A89" s="70" t="s">
        <v>57</v>
      </c>
      <c r="B89" s="71"/>
      <c r="C89" s="72"/>
      <c r="D89" s="9"/>
      <c r="E89" s="32">
        <f t="shared" ref="E89:J89" si="22">SUM(E87:E88)</f>
        <v>70000</v>
      </c>
      <c r="F89" s="32">
        <f t="shared" si="22"/>
        <v>0</v>
      </c>
      <c r="G89" s="32">
        <f t="shared" si="22"/>
        <v>0</v>
      </c>
      <c r="H89" s="32">
        <f t="shared" si="22"/>
        <v>70000</v>
      </c>
      <c r="I89" s="32">
        <f t="shared" si="22"/>
        <v>69220</v>
      </c>
      <c r="J89" s="32">
        <f t="shared" si="22"/>
        <v>780</v>
      </c>
    </row>
    <row r="90" spans="1:10" ht="25.5" customHeight="1" thickTop="1" x14ac:dyDescent="0.3">
      <c r="A90" s="3" t="s">
        <v>79</v>
      </c>
      <c r="B90" s="3" t="s">
        <v>64</v>
      </c>
      <c r="C90" s="3" t="s">
        <v>65</v>
      </c>
      <c r="D90" s="4" t="s">
        <v>83</v>
      </c>
      <c r="E90" s="24">
        <v>10000</v>
      </c>
      <c r="F90" s="24">
        <v>0</v>
      </c>
      <c r="G90" s="25">
        <v>0</v>
      </c>
      <c r="H90" s="25">
        <f t="shared" si="19"/>
        <v>10000</v>
      </c>
      <c r="I90" s="24">
        <v>10000</v>
      </c>
      <c r="J90" s="24">
        <f t="shared" si="20"/>
        <v>0</v>
      </c>
    </row>
    <row r="91" spans="1:10" ht="36" customHeight="1" x14ac:dyDescent="0.3">
      <c r="A91" s="5" t="s">
        <v>79</v>
      </c>
      <c r="B91" s="5" t="s">
        <v>64</v>
      </c>
      <c r="C91" s="5" t="s">
        <v>65</v>
      </c>
      <c r="D91" s="6" t="s">
        <v>84</v>
      </c>
      <c r="E91" s="26">
        <v>22000</v>
      </c>
      <c r="F91" s="26">
        <v>0</v>
      </c>
      <c r="G91" s="27">
        <v>0</v>
      </c>
      <c r="H91" s="25">
        <f t="shared" si="19"/>
        <v>22000</v>
      </c>
      <c r="I91" s="26">
        <v>22000</v>
      </c>
      <c r="J91" s="24">
        <f t="shared" si="20"/>
        <v>0</v>
      </c>
    </row>
    <row r="92" spans="1:10" ht="37.5" customHeight="1" x14ac:dyDescent="0.3">
      <c r="A92" s="5" t="s">
        <v>79</v>
      </c>
      <c r="B92" s="5" t="s">
        <v>64</v>
      </c>
      <c r="C92" s="5" t="s">
        <v>65</v>
      </c>
      <c r="D92" s="6" t="s">
        <v>85</v>
      </c>
      <c r="E92" s="26">
        <v>8700</v>
      </c>
      <c r="F92" s="26">
        <v>0</v>
      </c>
      <c r="G92" s="27">
        <v>0</v>
      </c>
      <c r="H92" s="25">
        <f t="shared" si="19"/>
        <v>8700</v>
      </c>
      <c r="I92" s="26">
        <v>8700</v>
      </c>
      <c r="J92" s="24">
        <f t="shared" si="20"/>
        <v>0</v>
      </c>
    </row>
    <row r="93" spans="1:10" ht="38.25" customHeight="1" x14ac:dyDescent="0.3">
      <c r="A93" s="5" t="s">
        <v>79</v>
      </c>
      <c r="B93" s="5" t="s">
        <v>64</v>
      </c>
      <c r="C93" s="5" t="s">
        <v>67</v>
      </c>
      <c r="D93" s="6" t="s">
        <v>86</v>
      </c>
      <c r="E93" s="26">
        <v>21000</v>
      </c>
      <c r="F93" s="26">
        <v>0</v>
      </c>
      <c r="G93" s="27">
        <v>0</v>
      </c>
      <c r="H93" s="25">
        <f t="shared" si="19"/>
        <v>21000</v>
      </c>
      <c r="I93" s="26">
        <v>20850</v>
      </c>
      <c r="J93" s="24">
        <f t="shared" si="20"/>
        <v>150</v>
      </c>
    </row>
    <row r="94" spans="1:10" ht="55.5" customHeight="1" x14ac:dyDescent="0.3">
      <c r="A94" s="7" t="s">
        <v>79</v>
      </c>
      <c r="B94" s="7" t="s">
        <v>64</v>
      </c>
      <c r="C94" s="7" t="s">
        <v>67</v>
      </c>
      <c r="D94" s="8" t="s">
        <v>69</v>
      </c>
      <c r="E94" s="28">
        <v>9600</v>
      </c>
      <c r="F94" s="28">
        <v>0</v>
      </c>
      <c r="G94" s="29">
        <v>0</v>
      </c>
      <c r="H94" s="30">
        <f t="shared" si="19"/>
        <v>9600</v>
      </c>
      <c r="I94" s="28">
        <v>9500</v>
      </c>
      <c r="J94" s="31">
        <f t="shared" si="20"/>
        <v>100</v>
      </c>
    </row>
    <row r="95" spans="1:10" ht="25.5" customHeight="1" thickBot="1" x14ac:dyDescent="0.35">
      <c r="A95" s="70" t="s">
        <v>71</v>
      </c>
      <c r="B95" s="71"/>
      <c r="C95" s="72"/>
      <c r="D95" s="9"/>
      <c r="E95" s="32">
        <f t="shared" ref="E95:J95" si="23">SUM(E90:E94)</f>
        <v>71300</v>
      </c>
      <c r="F95" s="32">
        <f t="shared" si="23"/>
        <v>0</v>
      </c>
      <c r="G95" s="32">
        <f t="shared" si="23"/>
        <v>0</v>
      </c>
      <c r="H95" s="32">
        <f t="shared" si="23"/>
        <v>71300</v>
      </c>
      <c r="I95" s="32">
        <f t="shared" si="23"/>
        <v>71050</v>
      </c>
      <c r="J95" s="32">
        <f t="shared" si="23"/>
        <v>250</v>
      </c>
    </row>
    <row r="96" spans="1:10" ht="25.5" customHeight="1" thickTop="1" thickBot="1" x14ac:dyDescent="0.35">
      <c r="A96" s="67" t="s">
        <v>87</v>
      </c>
      <c r="B96" s="68"/>
      <c r="C96" s="69"/>
      <c r="D96" s="14"/>
      <c r="E96" s="35">
        <f t="shared" ref="E96:J96" si="24">E73+E78+E86+E89+E95</f>
        <v>2967470</v>
      </c>
      <c r="F96" s="35">
        <f t="shared" si="24"/>
        <v>40500</v>
      </c>
      <c r="G96" s="35">
        <f t="shared" si="24"/>
        <v>40500</v>
      </c>
      <c r="H96" s="35">
        <f t="shared" si="24"/>
        <v>2967470</v>
      </c>
      <c r="I96" s="35">
        <f t="shared" si="24"/>
        <v>1854498.67</v>
      </c>
      <c r="J96" s="35">
        <f t="shared" si="24"/>
        <v>1112971.33</v>
      </c>
    </row>
    <row r="97" spans="1:10" ht="41.25" customHeight="1" thickTop="1" thickBot="1" x14ac:dyDescent="0.35">
      <c r="A97" s="10" t="s">
        <v>3</v>
      </c>
      <c r="B97" s="10" t="s">
        <v>4</v>
      </c>
      <c r="C97" s="10" t="s">
        <v>5</v>
      </c>
      <c r="D97" s="10" t="s">
        <v>6</v>
      </c>
      <c r="E97" s="10" t="s">
        <v>7</v>
      </c>
      <c r="F97" s="10" t="s">
        <v>8</v>
      </c>
      <c r="G97" s="10" t="s">
        <v>9</v>
      </c>
      <c r="H97" s="10" t="s">
        <v>179</v>
      </c>
      <c r="I97" s="10" t="s">
        <v>10</v>
      </c>
      <c r="J97" s="10" t="s">
        <v>11</v>
      </c>
    </row>
    <row r="98" spans="1:10" ht="55.5" customHeight="1" thickTop="1" x14ac:dyDescent="0.3">
      <c r="A98" s="3" t="s">
        <v>88</v>
      </c>
      <c r="B98" s="3" t="s">
        <v>35</v>
      </c>
      <c r="C98" s="3" t="s">
        <v>38</v>
      </c>
      <c r="D98" s="4" t="s">
        <v>89</v>
      </c>
      <c r="E98" s="24">
        <v>350400</v>
      </c>
      <c r="F98" s="24">
        <v>0</v>
      </c>
      <c r="G98" s="25">
        <v>0</v>
      </c>
      <c r="H98" s="25">
        <f t="shared" si="19"/>
        <v>350400</v>
      </c>
      <c r="I98" s="24">
        <v>347520</v>
      </c>
      <c r="J98" s="24">
        <f t="shared" si="20"/>
        <v>2880</v>
      </c>
    </row>
    <row r="99" spans="1:10" ht="56.25" customHeight="1" x14ac:dyDescent="0.3">
      <c r="A99" s="5" t="s">
        <v>88</v>
      </c>
      <c r="B99" s="5" t="s">
        <v>35</v>
      </c>
      <c r="C99" s="5" t="s">
        <v>38</v>
      </c>
      <c r="D99" s="6" t="s">
        <v>90</v>
      </c>
      <c r="E99" s="26">
        <v>85000</v>
      </c>
      <c r="F99" s="26">
        <v>0</v>
      </c>
      <c r="G99" s="27">
        <v>0</v>
      </c>
      <c r="H99" s="25">
        <f t="shared" si="19"/>
        <v>85000</v>
      </c>
      <c r="I99" s="26">
        <v>81800</v>
      </c>
      <c r="J99" s="24">
        <f t="shared" si="20"/>
        <v>3200</v>
      </c>
    </row>
    <row r="100" spans="1:10" ht="55.5" customHeight="1" x14ac:dyDescent="0.3">
      <c r="A100" s="5" t="s">
        <v>88</v>
      </c>
      <c r="B100" s="5" t="s">
        <v>35</v>
      </c>
      <c r="C100" s="5" t="s">
        <v>38</v>
      </c>
      <c r="D100" s="6" t="s">
        <v>91</v>
      </c>
      <c r="E100" s="26">
        <v>250000</v>
      </c>
      <c r="F100" s="26">
        <v>0</v>
      </c>
      <c r="G100" s="27">
        <v>249000</v>
      </c>
      <c r="H100" s="25">
        <f t="shared" si="19"/>
        <v>1000</v>
      </c>
      <c r="I100" s="26">
        <v>0</v>
      </c>
      <c r="J100" s="24">
        <f t="shared" si="20"/>
        <v>1000</v>
      </c>
    </row>
    <row r="101" spans="1:10" ht="39.950000000000003" customHeight="1" x14ac:dyDescent="0.3">
      <c r="A101" s="7" t="s">
        <v>88</v>
      </c>
      <c r="B101" s="7" t="s">
        <v>35</v>
      </c>
      <c r="C101" s="7" t="s">
        <v>38</v>
      </c>
      <c r="D101" s="8" t="s">
        <v>92</v>
      </c>
      <c r="E101" s="28">
        <v>50000</v>
      </c>
      <c r="F101" s="28">
        <v>0</v>
      </c>
      <c r="G101" s="29">
        <v>0</v>
      </c>
      <c r="H101" s="30">
        <f t="shared" si="19"/>
        <v>50000</v>
      </c>
      <c r="I101" s="28">
        <v>45160</v>
      </c>
      <c r="J101" s="31">
        <f t="shared" si="20"/>
        <v>4840</v>
      </c>
    </row>
    <row r="102" spans="1:10" ht="25.5" customHeight="1" thickBot="1" x14ac:dyDescent="0.35">
      <c r="A102" s="70" t="s">
        <v>47</v>
      </c>
      <c r="B102" s="71"/>
      <c r="C102" s="72"/>
      <c r="D102" s="9"/>
      <c r="E102" s="32">
        <f t="shared" ref="E102:J102" si="25">SUM(E98:E101)</f>
        <v>735400</v>
      </c>
      <c r="F102" s="32">
        <f t="shared" si="25"/>
        <v>0</v>
      </c>
      <c r="G102" s="32">
        <f t="shared" si="25"/>
        <v>249000</v>
      </c>
      <c r="H102" s="32">
        <f t="shared" si="25"/>
        <v>486400</v>
      </c>
      <c r="I102" s="32">
        <f t="shared" si="25"/>
        <v>474480</v>
      </c>
      <c r="J102" s="32">
        <f t="shared" si="25"/>
        <v>11920</v>
      </c>
    </row>
    <row r="103" spans="1:10" ht="25.5" customHeight="1" thickTop="1" thickBot="1" x14ac:dyDescent="0.35">
      <c r="A103" s="67" t="s">
        <v>93</v>
      </c>
      <c r="B103" s="68"/>
      <c r="C103" s="69"/>
      <c r="D103" s="14"/>
      <c r="E103" s="35">
        <f t="shared" ref="E103:J103" si="26">E102</f>
        <v>735400</v>
      </c>
      <c r="F103" s="35">
        <f t="shared" si="26"/>
        <v>0</v>
      </c>
      <c r="G103" s="35">
        <f t="shared" si="26"/>
        <v>249000</v>
      </c>
      <c r="H103" s="35">
        <f t="shared" si="26"/>
        <v>486400</v>
      </c>
      <c r="I103" s="35">
        <f t="shared" si="26"/>
        <v>474480</v>
      </c>
      <c r="J103" s="35">
        <f t="shared" si="26"/>
        <v>11920</v>
      </c>
    </row>
    <row r="104" spans="1:10" ht="39.950000000000003" customHeight="1" thickTop="1" x14ac:dyDescent="0.3">
      <c r="A104" s="3" t="s">
        <v>94</v>
      </c>
      <c r="B104" s="3" t="s">
        <v>20</v>
      </c>
      <c r="C104" s="3" t="s">
        <v>21</v>
      </c>
      <c r="D104" s="4" t="s">
        <v>15</v>
      </c>
      <c r="E104" s="24">
        <v>1731480</v>
      </c>
      <c r="F104" s="24">
        <v>0</v>
      </c>
      <c r="G104" s="25">
        <v>0</v>
      </c>
      <c r="H104" s="25">
        <f t="shared" si="19"/>
        <v>1731480</v>
      </c>
      <c r="I104" s="24">
        <v>1352460</v>
      </c>
      <c r="J104" s="24">
        <f t="shared" si="20"/>
        <v>379020</v>
      </c>
    </row>
    <row r="105" spans="1:10" ht="39.950000000000003" customHeight="1" x14ac:dyDescent="0.3">
      <c r="A105" s="5" t="s">
        <v>94</v>
      </c>
      <c r="B105" s="5" t="s">
        <v>20</v>
      </c>
      <c r="C105" s="5" t="s">
        <v>23</v>
      </c>
      <c r="D105" s="6" t="s">
        <v>15</v>
      </c>
      <c r="E105" s="26">
        <v>42000</v>
      </c>
      <c r="F105" s="26">
        <v>0</v>
      </c>
      <c r="G105" s="27">
        <v>0</v>
      </c>
      <c r="H105" s="25">
        <f t="shared" si="19"/>
        <v>42000</v>
      </c>
      <c r="I105" s="26">
        <v>42000</v>
      </c>
      <c r="J105" s="24">
        <f t="shared" si="20"/>
        <v>0</v>
      </c>
    </row>
    <row r="106" spans="1:10" ht="39.950000000000003" customHeight="1" x14ac:dyDescent="0.3">
      <c r="A106" s="5" t="s">
        <v>94</v>
      </c>
      <c r="B106" s="5" t="s">
        <v>20</v>
      </c>
      <c r="C106" s="5" t="s">
        <v>26</v>
      </c>
      <c r="D106" s="6" t="s">
        <v>15</v>
      </c>
      <c r="E106" s="26">
        <v>431880</v>
      </c>
      <c r="F106" s="26">
        <v>0</v>
      </c>
      <c r="G106" s="27">
        <v>0</v>
      </c>
      <c r="H106" s="25">
        <f t="shared" si="19"/>
        <v>431880</v>
      </c>
      <c r="I106" s="26">
        <v>428280</v>
      </c>
      <c r="J106" s="24">
        <f t="shared" si="20"/>
        <v>3600</v>
      </c>
    </row>
    <row r="107" spans="1:10" ht="39.950000000000003" customHeight="1" x14ac:dyDescent="0.3">
      <c r="A107" s="7" t="s">
        <v>94</v>
      </c>
      <c r="B107" s="7" t="s">
        <v>20</v>
      </c>
      <c r="C107" s="7" t="s">
        <v>27</v>
      </c>
      <c r="D107" s="8" t="s">
        <v>15</v>
      </c>
      <c r="E107" s="28">
        <v>24000</v>
      </c>
      <c r="F107" s="28">
        <v>0</v>
      </c>
      <c r="G107" s="29">
        <v>0</v>
      </c>
      <c r="H107" s="30">
        <f t="shared" si="19"/>
        <v>24000</v>
      </c>
      <c r="I107" s="28">
        <v>24000</v>
      </c>
      <c r="J107" s="31">
        <f t="shared" si="20"/>
        <v>0</v>
      </c>
    </row>
    <row r="108" spans="1:10" ht="25.5" customHeight="1" thickBot="1" x14ac:dyDescent="0.35">
      <c r="A108" s="70" t="s">
        <v>28</v>
      </c>
      <c r="B108" s="71"/>
      <c r="C108" s="72"/>
      <c r="D108" s="9"/>
      <c r="E108" s="32">
        <f t="shared" ref="E108:J108" si="27">SUM(E104:E107)</f>
        <v>2229360</v>
      </c>
      <c r="F108" s="32">
        <f t="shared" si="27"/>
        <v>0</v>
      </c>
      <c r="G108" s="32">
        <f t="shared" si="27"/>
        <v>0</v>
      </c>
      <c r="H108" s="32">
        <f t="shared" si="27"/>
        <v>2229360</v>
      </c>
      <c r="I108" s="32">
        <f t="shared" si="27"/>
        <v>1846740</v>
      </c>
      <c r="J108" s="32">
        <f t="shared" si="27"/>
        <v>382620</v>
      </c>
    </row>
    <row r="109" spans="1:10" ht="39.75" customHeight="1" thickTop="1" x14ac:dyDescent="0.3">
      <c r="A109" s="3" t="s">
        <v>94</v>
      </c>
      <c r="B109" s="3" t="s">
        <v>29</v>
      </c>
      <c r="C109" s="3" t="s">
        <v>30</v>
      </c>
      <c r="D109" s="4" t="s">
        <v>15</v>
      </c>
      <c r="E109" s="24">
        <v>180280</v>
      </c>
      <c r="F109" s="24">
        <v>0</v>
      </c>
      <c r="G109" s="25">
        <v>0</v>
      </c>
      <c r="H109" s="25">
        <f t="shared" si="19"/>
        <v>180280</v>
      </c>
      <c r="I109" s="24">
        <v>151540</v>
      </c>
      <c r="J109" s="24">
        <f t="shared" si="20"/>
        <v>28740</v>
      </c>
    </row>
    <row r="110" spans="1:10" ht="38.25" customHeight="1" thickBot="1" x14ac:dyDescent="0.35">
      <c r="A110" s="5" t="s">
        <v>94</v>
      </c>
      <c r="B110" s="5" t="s">
        <v>29</v>
      </c>
      <c r="C110" s="5" t="s">
        <v>31</v>
      </c>
      <c r="D110" s="6" t="s">
        <v>15</v>
      </c>
      <c r="E110" s="26">
        <v>10000</v>
      </c>
      <c r="F110" s="26">
        <v>0</v>
      </c>
      <c r="G110" s="27">
        <v>0</v>
      </c>
      <c r="H110" s="25">
        <f t="shared" si="19"/>
        <v>10000</v>
      </c>
      <c r="I110" s="26">
        <v>0</v>
      </c>
      <c r="J110" s="24">
        <f t="shared" si="20"/>
        <v>10000</v>
      </c>
    </row>
    <row r="111" spans="1:10" ht="41.25" customHeight="1" thickTop="1" thickBot="1" x14ac:dyDescent="0.35">
      <c r="A111" s="10" t="s">
        <v>3</v>
      </c>
      <c r="B111" s="10" t="s">
        <v>4</v>
      </c>
      <c r="C111" s="10" t="s">
        <v>5</v>
      </c>
      <c r="D111" s="10" t="s">
        <v>6</v>
      </c>
      <c r="E111" s="10" t="s">
        <v>7</v>
      </c>
      <c r="F111" s="10" t="s">
        <v>8</v>
      </c>
      <c r="G111" s="10" t="s">
        <v>9</v>
      </c>
      <c r="H111" s="10" t="s">
        <v>179</v>
      </c>
      <c r="I111" s="10" t="s">
        <v>10</v>
      </c>
      <c r="J111" s="10" t="s">
        <v>11</v>
      </c>
    </row>
    <row r="112" spans="1:10" ht="39.950000000000003" customHeight="1" thickTop="1" x14ac:dyDescent="0.3">
      <c r="A112" s="7" t="s">
        <v>94</v>
      </c>
      <c r="B112" s="7" t="s">
        <v>29</v>
      </c>
      <c r="C112" s="7" t="s">
        <v>32</v>
      </c>
      <c r="D112" s="8" t="s">
        <v>15</v>
      </c>
      <c r="E112" s="28">
        <v>72000</v>
      </c>
      <c r="F112" s="28">
        <v>0</v>
      </c>
      <c r="G112" s="29">
        <v>20000</v>
      </c>
      <c r="H112" s="30">
        <f t="shared" si="19"/>
        <v>52000</v>
      </c>
      <c r="I112" s="28">
        <v>39000</v>
      </c>
      <c r="J112" s="31">
        <f t="shared" si="20"/>
        <v>13000</v>
      </c>
    </row>
    <row r="113" spans="1:10" ht="25.5" customHeight="1" thickBot="1" x14ac:dyDescent="0.35">
      <c r="A113" s="70" t="s">
        <v>34</v>
      </c>
      <c r="B113" s="71"/>
      <c r="C113" s="72"/>
      <c r="D113" s="9"/>
      <c r="E113" s="32">
        <f t="shared" ref="E113:J113" si="28">SUM(E109:E112)</f>
        <v>262280</v>
      </c>
      <c r="F113" s="32">
        <f t="shared" si="28"/>
        <v>0</v>
      </c>
      <c r="G113" s="32">
        <f t="shared" si="28"/>
        <v>20000</v>
      </c>
      <c r="H113" s="32">
        <f t="shared" si="28"/>
        <v>242280</v>
      </c>
      <c r="I113" s="32">
        <f t="shared" si="28"/>
        <v>190540</v>
      </c>
      <c r="J113" s="32">
        <f t="shared" si="28"/>
        <v>51740</v>
      </c>
    </row>
    <row r="114" spans="1:10" ht="39.950000000000003" customHeight="1" thickTop="1" x14ac:dyDescent="0.3">
      <c r="A114" s="3" t="s">
        <v>94</v>
      </c>
      <c r="B114" s="3" t="s">
        <v>35</v>
      </c>
      <c r="C114" s="3" t="s">
        <v>36</v>
      </c>
      <c r="D114" s="4" t="s">
        <v>15</v>
      </c>
      <c r="E114" s="24">
        <v>30000</v>
      </c>
      <c r="F114" s="24">
        <v>0</v>
      </c>
      <c r="G114" s="25">
        <v>0</v>
      </c>
      <c r="H114" s="25">
        <f t="shared" si="19"/>
        <v>30000</v>
      </c>
      <c r="I114" s="24">
        <v>7400</v>
      </c>
      <c r="J114" s="24">
        <f t="shared" si="20"/>
        <v>22600</v>
      </c>
    </row>
    <row r="115" spans="1:10" ht="39.950000000000003" customHeight="1" x14ac:dyDescent="0.3">
      <c r="A115" s="5" t="s">
        <v>94</v>
      </c>
      <c r="B115" s="5" t="s">
        <v>35</v>
      </c>
      <c r="C115" s="5" t="s">
        <v>38</v>
      </c>
      <c r="D115" s="6" t="s">
        <v>39</v>
      </c>
      <c r="E115" s="26">
        <v>60000</v>
      </c>
      <c r="F115" s="26">
        <v>0</v>
      </c>
      <c r="G115" s="27">
        <v>34000</v>
      </c>
      <c r="H115" s="25">
        <f t="shared" si="19"/>
        <v>26000</v>
      </c>
      <c r="I115" s="26">
        <v>16864</v>
      </c>
      <c r="J115" s="24">
        <f t="shared" si="20"/>
        <v>9136</v>
      </c>
    </row>
    <row r="116" spans="1:10" ht="39.950000000000003" customHeight="1" x14ac:dyDescent="0.3">
      <c r="A116" s="5" t="s">
        <v>94</v>
      </c>
      <c r="B116" s="5" t="s">
        <v>35</v>
      </c>
      <c r="C116" s="5" t="s">
        <v>38</v>
      </c>
      <c r="D116" s="6" t="s">
        <v>95</v>
      </c>
      <c r="E116" s="26">
        <v>12000</v>
      </c>
      <c r="F116" s="26">
        <v>0</v>
      </c>
      <c r="G116" s="27">
        <v>0</v>
      </c>
      <c r="H116" s="25">
        <f t="shared" si="19"/>
        <v>12000</v>
      </c>
      <c r="I116" s="26">
        <v>0</v>
      </c>
      <c r="J116" s="24">
        <f t="shared" si="20"/>
        <v>12000</v>
      </c>
    </row>
    <row r="117" spans="1:10" ht="39.950000000000003" customHeight="1" x14ac:dyDescent="0.3">
      <c r="A117" s="7" t="s">
        <v>94</v>
      </c>
      <c r="B117" s="7" t="s">
        <v>35</v>
      </c>
      <c r="C117" s="7" t="s">
        <v>46</v>
      </c>
      <c r="D117" s="8" t="s">
        <v>15</v>
      </c>
      <c r="E117" s="28">
        <v>40000</v>
      </c>
      <c r="F117" s="28">
        <v>0</v>
      </c>
      <c r="G117" s="29">
        <v>0</v>
      </c>
      <c r="H117" s="30">
        <f t="shared" si="19"/>
        <v>40000</v>
      </c>
      <c r="I117" s="28">
        <v>1400</v>
      </c>
      <c r="J117" s="31">
        <f t="shared" si="20"/>
        <v>38600</v>
      </c>
    </row>
    <row r="118" spans="1:10" ht="25.5" customHeight="1" thickBot="1" x14ac:dyDescent="0.35">
      <c r="A118" s="70" t="s">
        <v>47</v>
      </c>
      <c r="B118" s="71"/>
      <c r="C118" s="72"/>
      <c r="D118" s="9"/>
      <c r="E118" s="32">
        <f t="shared" ref="E118:J118" si="29">SUM(E114:E117)</f>
        <v>142000</v>
      </c>
      <c r="F118" s="32">
        <f t="shared" si="29"/>
        <v>0</v>
      </c>
      <c r="G118" s="32">
        <f t="shared" si="29"/>
        <v>34000</v>
      </c>
      <c r="H118" s="32">
        <f t="shared" si="29"/>
        <v>108000</v>
      </c>
      <c r="I118" s="32">
        <f t="shared" si="29"/>
        <v>25664</v>
      </c>
      <c r="J118" s="32">
        <f t="shared" si="29"/>
        <v>82336</v>
      </c>
    </row>
    <row r="119" spans="1:10" ht="36.75" customHeight="1" thickTop="1" x14ac:dyDescent="0.3">
      <c r="A119" s="3" t="s">
        <v>94</v>
      </c>
      <c r="B119" s="3" t="s">
        <v>48</v>
      </c>
      <c r="C119" s="3" t="s">
        <v>49</v>
      </c>
      <c r="D119" s="4" t="s">
        <v>15</v>
      </c>
      <c r="E119" s="24">
        <v>20000</v>
      </c>
      <c r="F119" s="24">
        <v>0</v>
      </c>
      <c r="G119" s="25">
        <v>0</v>
      </c>
      <c r="H119" s="25">
        <f t="shared" si="19"/>
        <v>20000</v>
      </c>
      <c r="I119" s="24">
        <v>19558</v>
      </c>
      <c r="J119" s="24">
        <f t="shared" si="20"/>
        <v>442</v>
      </c>
    </row>
    <row r="120" spans="1:10" ht="36" customHeight="1" x14ac:dyDescent="0.3">
      <c r="A120" s="5" t="s">
        <v>94</v>
      </c>
      <c r="B120" s="5" t="s">
        <v>48</v>
      </c>
      <c r="C120" s="5" t="s">
        <v>51</v>
      </c>
      <c r="D120" s="6" t="s">
        <v>15</v>
      </c>
      <c r="E120" s="26">
        <v>30000</v>
      </c>
      <c r="F120" s="26">
        <v>0</v>
      </c>
      <c r="G120" s="27">
        <v>0</v>
      </c>
      <c r="H120" s="25">
        <f t="shared" si="19"/>
        <v>30000</v>
      </c>
      <c r="I120" s="26">
        <v>0</v>
      </c>
      <c r="J120" s="24">
        <f t="shared" si="20"/>
        <v>30000</v>
      </c>
    </row>
    <row r="121" spans="1:10" ht="39.950000000000003" customHeight="1" x14ac:dyDescent="0.3">
      <c r="A121" s="7" t="s">
        <v>94</v>
      </c>
      <c r="B121" s="7" t="s">
        <v>48</v>
      </c>
      <c r="C121" s="7" t="s">
        <v>55</v>
      </c>
      <c r="D121" s="8" t="s">
        <v>15</v>
      </c>
      <c r="E121" s="28">
        <v>20000</v>
      </c>
      <c r="F121" s="28">
        <v>0</v>
      </c>
      <c r="G121" s="29">
        <v>0</v>
      </c>
      <c r="H121" s="30">
        <f t="shared" si="19"/>
        <v>20000</v>
      </c>
      <c r="I121" s="28">
        <v>15460</v>
      </c>
      <c r="J121" s="31">
        <f t="shared" si="20"/>
        <v>4540</v>
      </c>
    </row>
    <row r="122" spans="1:10" ht="25.5" customHeight="1" thickBot="1" x14ac:dyDescent="0.35">
      <c r="A122" s="70" t="s">
        <v>57</v>
      </c>
      <c r="B122" s="71"/>
      <c r="C122" s="72"/>
      <c r="D122" s="9"/>
      <c r="E122" s="32">
        <f t="shared" ref="E122:J122" si="30">SUM(E119:E121)</f>
        <v>70000</v>
      </c>
      <c r="F122" s="32">
        <f t="shared" si="30"/>
        <v>0</v>
      </c>
      <c r="G122" s="32">
        <f t="shared" si="30"/>
        <v>0</v>
      </c>
      <c r="H122" s="32">
        <f t="shared" si="30"/>
        <v>70000</v>
      </c>
      <c r="I122" s="32">
        <f t="shared" si="30"/>
        <v>35018</v>
      </c>
      <c r="J122" s="32">
        <f t="shared" si="30"/>
        <v>34982</v>
      </c>
    </row>
    <row r="123" spans="1:10" ht="37.5" customHeight="1" thickTop="1" x14ac:dyDescent="0.3">
      <c r="A123" s="12" t="s">
        <v>94</v>
      </c>
      <c r="B123" s="12" t="s">
        <v>64</v>
      </c>
      <c r="C123" s="12" t="s">
        <v>65</v>
      </c>
      <c r="D123" s="13" t="s">
        <v>83</v>
      </c>
      <c r="E123" s="31">
        <v>5000</v>
      </c>
      <c r="F123" s="31">
        <v>0</v>
      </c>
      <c r="G123" s="30">
        <v>0</v>
      </c>
      <c r="H123" s="30">
        <f t="shared" si="19"/>
        <v>5000</v>
      </c>
      <c r="I123" s="31">
        <v>5000</v>
      </c>
      <c r="J123" s="31">
        <f t="shared" si="20"/>
        <v>0</v>
      </c>
    </row>
    <row r="124" spans="1:10" ht="25.5" customHeight="1" thickBot="1" x14ac:dyDescent="0.35">
      <c r="A124" s="70" t="s">
        <v>71</v>
      </c>
      <c r="B124" s="71"/>
      <c r="C124" s="72"/>
      <c r="D124" s="9"/>
      <c r="E124" s="32">
        <f t="shared" ref="E124:J124" si="31">E123</f>
        <v>5000</v>
      </c>
      <c r="F124" s="32">
        <f t="shared" si="31"/>
        <v>0</v>
      </c>
      <c r="G124" s="32">
        <f t="shared" si="31"/>
        <v>0</v>
      </c>
      <c r="H124" s="32">
        <f t="shared" si="31"/>
        <v>5000</v>
      </c>
      <c r="I124" s="32">
        <f t="shared" si="31"/>
        <v>5000</v>
      </c>
      <c r="J124" s="32">
        <f t="shared" si="31"/>
        <v>0</v>
      </c>
    </row>
    <row r="125" spans="1:10" ht="25.5" customHeight="1" thickTop="1" thickBot="1" x14ac:dyDescent="0.35">
      <c r="A125" s="67" t="s">
        <v>96</v>
      </c>
      <c r="B125" s="68"/>
      <c r="C125" s="69"/>
      <c r="D125" s="14"/>
      <c r="E125" s="35">
        <f t="shared" ref="E125:J125" si="32">E108+E113+E118+E122+E124</f>
        <v>2708640</v>
      </c>
      <c r="F125" s="35">
        <f t="shared" si="32"/>
        <v>0</v>
      </c>
      <c r="G125" s="35">
        <f t="shared" si="32"/>
        <v>54000</v>
      </c>
      <c r="H125" s="35">
        <f t="shared" si="32"/>
        <v>2654640</v>
      </c>
      <c r="I125" s="35">
        <f t="shared" si="32"/>
        <v>2102962</v>
      </c>
      <c r="J125" s="35">
        <f t="shared" si="32"/>
        <v>551678</v>
      </c>
    </row>
    <row r="126" spans="1:10" ht="25.5" customHeight="1" thickTop="1" thickBot="1" x14ac:dyDescent="0.35">
      <c r="A126" s="17"/>
      <c r="B126" s="17"/>
      <c r="C126" s="17"/>
      <c r="D126" s="18"/>
      <c r="E126" s="19"/>
      <c r="F126" s="19"/>
      <c r="G126" s="19"/>
      <c r="H126" s="19"/>
      <c r="I126" s="19"/>
      <c r="J126" s="19"/>
    </row>
    <row r="127" spans="1:10" ht="41.25" customHeight="1" thickTop="1" thickBot="1" x14ac:dyDescent="0.35">
      <c r="A127" s="10" t="s">
        <v>3</v>
      </c>
      <c r="B127" s="10" t="s">
        <v>4</v>
      </c>
      <c r="C127" s="10" t="s">
        <v>5</v>
      </c>
      <c r="D127" s="10" t="s">
        <v>6</v>
      </c>
      <c r="E127" s="10" t="s">
        <v>7</v>
      </c>
      <c r="F127" s="10" t="s">
        <v>8</v>
      </c>
      <c r="G127" s="10" t="s">
        <v>9</v>
      </c>
      <c r="H127" s="10" t="s">
        <v>179</v>
      </c>
      <c r="I127" s="10" t="s">
        <v>10</v>
      </c>
      <c r="J127" s="10" t="s">
        <v>11</v>
      </c>
    </row>
    <row r="128" spans="1:10" ht="37.5" customHeight="1" thickTop="1" x14ac:dyDescent="0.3">
      <c r="A128" s="3" t="s">
        <v>97</v>
      </c>
      <c r="B128" s="3" t="s">
        <v>35</v>
      </c>
      <c r="C128" s="3" t="s">
        <v>38</v>
      </c>
      <c r="D128" s="4" t="s">
        <v>98</v>
      </c>
      <c r="E128" s="24">
        <v>160000</v>
      </c>
      <c r="F128" s="24">
        <v>20000</v>
      </c>
      <c r="G128" s="25">
        <v>5000</v>
      </c>
      <c r="H128" s="25">
        <f t="shared" si="19"/>
        <v>175000</v>
      </c>
      <c r="I128" s="24">
        <v>174980</v>
      </c>
      <c r="J128" s="24">
        <f t="shared" si="20"/>
        <v>20</v>
      </c>
    </row>
    <row r="129" spans="1:10" ht="38.25" customHeight="1" x14ac:dyDescent="0.3">
      <c r="A129" s="7" t="s">
        <v>97</v>
      </c>
      <c r="B129" s="7" t="s">
        <v>35</v>
      </c>
      <c r="C129" s="7" t="s">
        <v>38</v>
      </c>
      <c r="D129" s="8" t="s">
        <v>99</v>
      </c>
      <c r="E129" s="28">
        <v>685100</v>
      </c>
      <c r="F129" s="28">
        <v>0</v>
      </c>
      <c r="G129" s="29">
        <v>0</v>
      </c>
      <c r="H129" s="30">
        <f t="shared" si="19"/>
        <v>685100</v>
      </c>
      <c r="I129" s="28">
        <v>679720</v>
      </c>
      <c r="J129" s="31">
        <f t="shared" si="20"/>
        <v>5380</v>
      </c>
    </row>
    <row r="130" spans="1:10" ht="25.5" customHeight="1" thickBot="1" x14ac:dyDescent="0.35">
      <c r="A130" s="70" t="s">
        <v>47</v>
      </c>
      <c r="B130" s="71"/>
      <c r="C130" s="72"/>
      <c r="D130" s="9"/>
      <c r="E130" s="32">
        <f t="shared" ref="E130:J130" si="33">SUM(E128:E129)</f>
        <v>845100</v>
      </c>
      <c r="F130" s="32">
        <f t="shared" si="33"/>
        <v>20000</v>
      </c>
      <c r="G130" s="32">
        <f t="shared" si="33"/>
        <v>5000</v>
      </c>
      <c r="H130" s="32">
        <f t="shared" si="33"/>
        <v>860100</v>
      </c>
      <c r="I130" s="32">
        <f t="shared" si="33"/>
        <v>854700</v>
      </c>
      <c r="J130" s="32">
        <f t="shared" si="33"/>
        <v>5400</v>
      </c>
    </row>
    <row r="131" spans="1:10" ht="36.75" customHeight="1" thickTop="1" x14ac:dyDescent="0.3">
      <c r="A131" s="12" t="s">
        <v>97</v>
      </c>
      <c r="B131" s="12" t="s">
        <v>48</v>
      </c>
      <c r="C131" s="12" t="s">
        <v>100</v>
      </c>
      <c r="D131" s="13" t="s">
        <v>15</v>
      </c>
      <c r="E131" s="31">
        <v>940860</v>
      </c>
      <c r="F131" s="31">
        <v>0</v>
      </c>
      <c r="G131" s="30">
        <v>0</v>
      </c>
      <c r="H131" s="30">
        <f t="shared" si="19"/>
        <v>940860</v>
      </c>
      <c r="I131" s="31">
        <f>505553.24+379454.62</f>
        <v>885007.86</v>
      </c>
      <c r="J131" s="31">
        <f t="shared" si="20"/>
        <v>55852.140000000014</v>
      </c>
    </row>
    <row r="132" spans="1:10" ht="25.5" customHeight="1" thickBot="1" x14ac:dyDescent="0.35">
      <c r="A132" s="70" t="s">
        <v>57</v>
      </c>
      <c r="B132" s="71"/>
      <c r="C132" s="72"/>
      <c r="D132" s="9"/>
      <c r="E132" s="32">
        <f t="shared" ref="E132:J132" si="34">E131</f>
        <v>940860</v>
      </c>
      <c r="F132" s="32">
        <f t="shared" si="34"/>
        <v>0</v>
      </c>
      <c r="G132" s="32">
        <f t="shared" si="34"/>
        <v>0</v>
      </c>
      <c r="H132" s="32">
        <f t="shared" si="34"/>
        <v>940860</v>
      </c>
      <c r="I132" s="32">
        <f t="shared" si="34"/>
        <v>885007.86</v>
      </c>
      <c r="J132" s="32">
        <f t="shared" si="34"/>
        <v>55852.140000000014</v>
      </c>
    </row>
    <row r="133" spans="1:10" ht="37.5" customHeight="1" thickTop="1" x14ac:dyDescent="0.3">
      <c r="A133" s="49" t="s">
        <v>97</v>
      </c>
      <c r="B133" s="49" t="s">
        <v>74</v>
      </c>
      <c r="C133" s="49" t="s">
        <v>76</v>
      </c>
      <c r="D133" s="50" t="s">
        <v>187</v>
      </c>
      <c r="E133" s="51">
        <v>368000</v>
      </c>
      <c r="F133" s="51">
        <v>0</v>
      </c>
      <c r="G133" s="52">
        <v>0</v>
      </c>
      <c r="H133" s="52">
        <v>368000</v>
      </c>
      <c r="I133" s="51">
        <v>352000</v>
      </c>
      <c r="J133" s="51">
        <f t="shared" si="20"/>
        <v>16000</v>
      </c>
    </row>
    <row r="134" spans="1:10" ht="37.5" customHeight="1" x14ac:dyDescent="0.3">
      <c r="A134" s="53" t="s">
        <v>97</v>
      </c>
      <c r="B134" s="53" t="s">
        <v>74</v>
      </c>
      <c r="C134" s="53" t="s">
        <v>76</v>
      </c>
      <c r="D134" s="54" t="s">
        <v>188</v>
      </c>
      <c r="E134" s="44">
        <v>316000</v>
      </c>
      <c r="F134" s="44">
        <v>0</v>
      </c>
      <c r="G134" s="43">
        <v>0</v>
      </c>
      <c r="H134" s="43">
        <f t="shared" ref="H134:H137" si="35">E134+F134-G134</f>
        <v>316000</v>
      </c>
      <c r="I134" s="44">
        <v>316000</v>
      </c>
      <c r="J134" s="44">
        <f t="shared" ref="J134:J137" si="36">H134-I134</f>
        <v>0</v>
      </c>
    </row>
    <row r="135" spans="1:10" ht="37.5" customHeight="1" x14ac:dyDescent="0.3">
      <c r="A135" s="53" t="s">
        <v>97</v>
      </c>
      <c r="B135" s="53" t="s">
        <v>74</v>
      </c>
      <c r="C135" s="53" t="s">
        <v>76</v>
      </c>
      <c r="D135" s="54" t="s">
        <v>189</v>
      </c>
      <c r="E135" s="44">
        <v>404000</v>
      </c>
      <c r="F135" s="44">
        <v>0</v>
      </c>
      <c r="G135" s="43">
        <v>0</v>
      </c>
      <c r="H135" s="43">
        <f t="shared" si="35"/>
        <v>404000</v>
      </c>
      <c r="I135" s="44">
        <v>404000</v>
      </c>
      <c r="J135" s="44">
        <f t="shared" si="36"/>
        <v>0</v>
      </c>
    </row>
    <row r="136" spans="1:10" ht="37.5" customHeight="1" x14ac:dyDescent="0.3">
      <c r="A136" s="53" t="s">
        <v>97</v>
      </c>
      <c r="B136" s="53" t="s">
        <v>74</v>
      </c>
      <c r="C136" s="53" t="s">
        <v>76</v>
      </c>
      <c r="D136" s="54" t="s">
        <v>190</v>
      </c>
      <c r="E136" s="44">
        <v>280000</v>
      </c>
      <c r="F136" s="44">
        <v>0</v>
      </c>
      <c r="G136" s="43">
        <v>0</v>
      </c>
      <c r="H136" s="43">
        <f t="shared" si="35"/>
        <v>280000</v>
      </c>
      <c r="I136" s="44">
        <v>276000</v>
      </c>
      <c r="J136" s="44">
        <f t="shared" si="36"/>
        <v>4000</v>
      </c>
    </row>
    <row r="137" spans="1:10" ht="37.5" customHeight="1" x14ac:dyDescent="0.3">
      <c r="A137" s="55" t="s">
        <v>97</v>
      </c>
      <c r="B137" s="55" t="s">
        <v>74</v>
      </c>
      <c r="C137" s="55" t="s">
        <v>76</v>
      </c>
      <c r="D137" s="56" t="s">
        <v>191</v>
      </c>
      <c r="E137" s="46">
        <v>200000</v>
      </c>
      <c r="F137" s="46">
        <v>0</v>
      </c>
      <c r="G137" s="45">
        <v>0</v>
      </c>
      <c r="H137" s="45">
        <f t="shared" si="35"/>
        <v>200000</v>
      </c>
      <c r="I137" s="46">
        <v>200000</v>
      </c>
      <c r="J137" s="46">
        <f t="shared" si="36"/>
        <v>0</v>
      </c>
    </row>
    <row r="138" spans="1:10" ht="25.5" customHeight="1" thickBot="1" x14ac:dyDescent="0.35">
      <c r="A138" s="70" t="s">
        <v>77</v>
      </c>
      <c r="B138" s="71"/>
      <c r="C138" s="72"/>
      <c r="D138" s="9"/>
      <c r="E138" s="32">
        <f t="shared" ref="E138:J138" si="37">SUM(E133:E137)</f>
        <v>1568000</v>
      </c>
      <c r="F138" s="32">
        <f t="shared" si="37"/>
        <v>0</v>
      </c>
      <c r="G138" s="32">
        <f t="shared" si="37"/>
        <v>0</v>
      </c>
      <c r="H138" s="32">
        <f t="shared" si="37"/>
        <v>1568000</v>
      </c>
      <c r="I138" s="32">
        <f t="shared" si="37"/>
        <v>1548000</v>
      </c>
      <c r="J138" s="32">
        <f t="shared" si="37"/>
        <v>20000</v>
      </c>
    </row>
    <row r="139" spans="1:10" ht="25.5" customHeight="1" thickTop="1" thickBot="1" x14ac:dyDescent="0.35">
      <c r="A139" s="67" t="s">
        <v>101</v>
      </c>
      <c r="B139" s="68"/>
      <c r="C139" s="69"/>
      <c r="D139" s="14"/>
      <c r="E139" s="35">
        <f t="shared" ref="E139:J139" si="38">E130+E132+E138</f>
        <v>3353960</v>
      </c>
      <c r="F139" s="35">
        <f t="shared" si="38"/>
        <v>20000</v>
      </c>
      <c r="G139" s="35">
        <f t="shared" si="38"/>
        <v>5000</v>
      </c>
      <c r="H139" s="35">
        <f t="shared" si="38"/>
        <v>3368960</v>
      </c>
      <c r="I139" s="35">
        <f t="shared" si="38"/>
        <v>3287707.86</v>
      </c>
      <c r="J139" s="35">
        <f t="shared" si="38"/>
        <v>81252.140000000014</v>
      </c>
    </row>
    <row r="140" spans="1:10" ht="39.950000000000003" customHeight="1" thickTop="1" x14ac:dyDescent="0.3">
      <c r="A140" s="3" t="s">
        <v>102</v>
      </c>
      <c r="B140" s="3" t="s">
        <v>35</v>
      </c>
      <c r="C140" s="3" t="s">
        <v>38</v>
      </c>
      <c r="D140" s="4" t="s">
        <v>103</v>
      </c>
      <c r="E140" s="24">
        <v>80000</v>
      </c>
      <c r="F140" s="24">
        <v>0</v>
      </c>
      <c r="G140" s="25">
        <v>50000</v>
      </c>
      <c r="H140" s="25">
        <f t="shared" si="19"/>
        <v>30000</v>
      </c>
      <c r="I140" s="24">
        <v>28330</v>
      </c>
      <c r="J140" s="24">
        <f t="shared" si="20"/>
        <v>1670</v>
      </c>
    </row>
    <row r="141" spans="1:10" ht="39.950000000000003" customHeight="1" x14ac:dyDescent="0.3">
      <c r="A141" s="7" t="s">
        <v>102</v>
      </c>
      <c r="B141" s="7" t="s">
        <v>35</v>
      </c>
      <c r="C141" s="7" t="s">
        <v>38</v>
      </c>
      <c r="D141" s="8" t="s">
        <v>104</v>
      </c>
      <c r="E141" s="28">
        <v>74000</v>
      </c>
      <c r="F141" s="28">
        <v>0</v>
      </c>
      <c r="G141" s="29">
        <v>0</v>
      </c>
      <c r="H141" s="30">
        <f t="shared" si="19"/>
        <v>74000</v>
      </c>
      <c r="I141" s="28">
        <v>73940</v>
      </c>
      <c r="J141" s="31">
        <f t="shared" si="20"/>
        <v>60</v>
      </c>
    </row>
    <row r="142" spans="1:10" ht="25.5" customHeight="1" thickBot="1" x14ac:dyDescent="0.35">
      <c r="A142" s="70" t="s">
        <v>47</v>
      </c>
      <c r="B142" s="71"/>
      <c r="C142" s="72"/>
      <c r="D142" s="9"/>
      <c r="E142" s="32">
        <f t="shared" ref="E142:J142" si="39">SUM(E140:E141)</f>
        <v>154000</v>
      </c>
      <c r="F142" s="32">
        <f t="shared" si="39"/>
        <v>0</v>
      </c>
      <c r="G142" s="32">
        <f t="shared" si="39"/>
        <v>50000</v>
      </c>
      <c r="H142" s="32">
        <f t="shared" si="39"/>
        <v>104000</v>
      </c>
      <c r="I142" s="32">
        <f t="shared" si="39"/>
        <v>102270</v>
      </c>
      <c r="J142" s="32">
        <f t="shared" si="39"/>
        <v>1730</v>
      </c>
    </row>
    <row r="143" spans="1:10" ht="41.25" customHeight="1" thickTop="1" thickBot="1" x14ac:dyDescent="0.35">
      <c r="A143" s="10" t="s">
        <v>3</v>
      </c>
      <c r="B143" s="10" t="s">
        <v>4</v>
      </c>
      <c r="C143" s="10" t="s">
        <v>5</v>
      </c>
      <c r="D143" s="10" t="s">
        <v>6</v>
      </c>
      <c r="E143" s="10" t="s">
        <v>7</v>
      </c>
      <c r="F143" s="10" t="s">
        <v>8</v>
      </c>
      <c r="G143" s="10" t="s">
        <v>9</v>
      </c>
      <c r="H143" s="10" t="s">
        <v>179</v>
      </c>
      <c r="I143" s="10" t="s">
        <v>10</v>
      </c>
      <c r="J143" s="10" t="s">
        <v>11</v>
      </c>
    </row>
    <row r="144" spans="1:10" ht="39.950000000000003" customHeight="1" thickTop="1" x14ac:dyDescent="0.3">
      <c r="A144" s="12" t="s">
        <v>102</v>
      </c>
      <c r="B144" s="12" t="s">
        <v>48</v>
      </c>
      <c r="C144" s="12" t="s">
        <v>105</v>
      </c>
      <c r="D144" s="13" t="s">
        <v>15</v>
      </c>
      <c r="E144" s="31">
        <v>50000</v>
      </c>
      <c r="F144" s="31">
        <v>0</v>
      </c>
      <c r="G144" s="30">
        <v>49000</v>
      </c>
      <c r="H144" s="30">
        <f t="shared" si="19"/>
        <v>1000</v>
      </c>
      <c r="I144" s="31">
        <v>0</v>
      </c>
      <c r="J144" s="31">
        <f t="shared" si="20"/>
        <v>1000</v>
      </c>
    </row>
    <row r="145" spans="1:10" ht="25.5" customHeight="1" thickBot="1" x14ac:dyDescent="0.35">
      <c r="A145" s="70" t="s">
        <v>57</v>
      </c>
      <c r="B145" s="71"/>
      <c r="C145" s="72"/>
      <c r="D145" s="9"/>
      <c r="E145" s="32">
        <f t="shared" ref="E145:J145" si="40">E144</f>
        <v>50000</v>
      </c>
      <c r="F145" s="32">
        <f t="shared" si="40"/>
        <v>0</v>
      </c>
      <c r="G145" s="32">
        <f t="shared" si="40"/>
        <v>49000</v>
      </c>
      <c r="H145" s="32">
        <f t="shared" si="40"/>
        <v>1000</v>
      </c>
      <c r="I145" s="32">
        <f t="shared" si="40"/>
        <v>0</v>
      </c>
      <c r="J145" s="32">
        <f t="shared" si="40"/>
        <v>1000</v>
      </c>
    </row>
    <row r="146" spans="1:10" ht="25.5" customHeight="1" thickTop="1" thickBot="1" x14ac:dyDescent="0.35">
      <c r="A146" s="67" t="s">
        <v>106</v>
      </c>
      <c r="B146" s="68"/>
      <c r="C146" s="69"/>
      <c r="D146" s="14"/>
      <c r="E146" s="35">
        <f t="shared" ref="E146:J146" si="41">E142+E145</f>
        <v>204000</v>
      </c>
      <c r="F146" s="35">
        <f t="shared" si="41"/>
        <v>0</v>
      </c>
      <c r="G146" s="35">
        <f t="shared" si="41"/>
        <v>99000</v>
      </c>
      <c r="H146" s="35">
        <f t="shared" si="41"/>
        <v>105000</v>
      </c>
      <c r="I146" s="35">
        <f t="shared" si="41"/>
        <v>102270</v>
      </c>
      <c r="J146" s="35">
        <f t="shared" si="41"/>
        <v>2730</v>
      </c>
    </row>
    <row r="147" spans="1:10" ht="39.950000000000003" customHeight="1" thickTop="1" x14ac:dyDescent="0.3">
      <c r="A147" s="3" t="s">
        <v>107</v>
      </c>
      <c r="B147" s="3" t="s">
        <v>20</v>
      </c>
      <c r="C147" s="3" t="s">
        <v>21</v>
      </c>
      <c r="D147" s="4" t="s">
        <v>15</v>
      </c>
      <c r="E147" s="24">
        <v>771240</v>
      </c>
      <c r="F147" s="24">
        <v>0</v>
      </c>
      <c r="G147" s="25">
        <v>0</v>
      </c>
      <c r="H147" s="25">
        <f t="shared" si="19"/>
        <v>771240</v>
      </c>
      <c r="I147" s="24">
        <v>768540</v>
      </c>
      <c r="J147" s="24">
        <f t="shared" si="20"/>
        <v>2700</v>
      </c>
    </row>
    <row r="148" spans="1:10" ht="39.950000000000003" customHeight="1" x14ac:dyDescent="0.3">
      <c r="A148" s="5" t="s">
        <v>107</v>
      </c>
      <c r="B148" s="5" t="s">
        <v>20</v>
      </c>
      <c r="C148" s="5" t="s">
        <v>23</v>
      </c>
      <c r="D148" s="6" t="s">
        <v>15</v>
      </c>
      <c r="E148" s="26">
        <v>42000</v>
      </c>
      <c r="F148" s="26">
        <v>0</v>
      </c>
      <c r="G148" s="27">
        <v>0</v>
      </c>
      <c r="H148" s="25">
        <f t="shared" si="19"/>
        <v>42000</v>
      </c>
      <c r="I148" s="26">
        <v>42000</v>
      </c>
      <c r="J148" s="24">
        <f t="shared" si="20"/>
        <v>0</v>
      </c>
    </row>
    <row r="149" spans="1:10" ht="39.950000000000003" customHeight="1" x14ac:dyDescent="0.3">
      <c r="A149" s="5" t="s">
        <v>107</v>
      </c>
      <c r="B149" s="5" t="s">
        <v>20</v>
      </c>
      <c r="C149" s="5" t="s">
        <v>26</v>
      </c>
      <c r="D149" s="6" t="s">
        <v>15</v>
      </c>
      <c r="E149" s="26">
        <v>731760</v>
      </c>
      <c r="F149" s="26">
        <v>0</v>
      </c>
      <c r="G149" s="27">
        <v>0</v>
      </c>
      <c r="H149" s="25">
        <f t="shared" si="19"/>
        <v>731760</v>
      </c>
      <c r="I149" s="26">
        <v>729960</v>
      </c>
      <c r="J149" s="24">
        <f t="shared" si="20"/>
        <v>1800</v>
      </c>
    </row>
    <row r="150" spans="1:10" ht="39.950000000000003" customHeight="1" x14ac:dyDescent="0.3">
      <c r="A150" s="7" t="s">
        <v>107</v>
      </c>
      <c r="B150" s="7" t="s">
        <v>20</v>
      </c>
      <c r="C150" s="7" t="s">
        <v>27</v>
      </c>
      <c r="D150" s="8" t="s">
        <v>15</v>
      </c>
      <c r="E150" s="28">
        <v>76000</v>
      </c>
      <c r="F150" s="28">
        <v>0</v>
      </c>
      <c r="G150" s="29">
        <v>0</v>
      </c>
      <c r="H150" s="30">
        <f t="shared" si="19"/>
        <v>76000</v>
      </c>
      <c r="I150" s="28">
        <v>69060</v>
      </c>
      <c r="J150" s="31">
        <f t="shared" si="20"/>
        <v>6940</v>
      </c>
    </row>
    <row r="151" spans="1:10" ht="25.5" customHeight="1" thickBot="1" x14ac:dyDescent="0.35">
      <c r="A151" s="70" t="s">
        <v>28</v>
      </c>
      <c r="B151" s="71"/>
      <c r="C151" s="72"/>
      <c r="D151" s="9"/>
      <c r="E151" s="32">
        <f t="shared" ref="E151:J151" si="42">SUM(E147:E150)</f>
        <v>1621000</v>
      </c>
      <c r="F151" s="32">
        <f t="shared" si="42"/>
        <v>0</v>
      </c>
      <c r="G151" s="32">
        <f t="shared" si="42"/>
        <v>0</v>
      </c>
      <c r="H151" s="32">
        <f t="shared" si="42"/>
        <v>1621000</v>
      </c>
      <c r="I151" s="32">
        <f t="shared" si="42"/>
        <v>1609560</v>
      </c>
      <c r="J151" s="32">
        <f t="shared" si="42"/>
        <v>11440</v>
      </c>
    </row>
    <row r="152" spans="1:10" ht="39.950000000000003" customHeight="1" thickTop="1" x14ac:dyDescent="0.3">
      <c r="A152" s="3" t="s">
        <v>107</v>
      </c>
      <c r="B152" s="3" t="s">
        <v>29</v>
      </c>
      <c r="C152" s="3" t="s">
        <v>30</v>
      </c>
      <c r="D152" s="4" t="s">
        <v>15</v>
      </c>
      <c r="E152" s="24">
        <v>165250</v>
      </c>
      <c r="F152" s="24">
        <v>0</v>
      </c>
      <c r="G152" s="25">
        <v>0</v>
      </c>
      <c r="H152" s="25">
        <f t="shared" ref="H152:H230" si="43">E152+F152-G152</f>
        <v>165250</v>
      </c>
      <c r="I152" s="24">
        <v>125520</v>
      </c>
      <c r="J152" s="24">
        <f t="shared" ref="J152:J230" si="44">H152-I152</f>
        <v>39730</v>
      </c>
    </row>
    <row r="153" spans="1:10" ht="39.950000000000003" customHeight="1" x14ac:dyDescent="0.3">
      <c r="A153" s="5" t="s">
        <v>107</v>
      </c>
      <c r="B153" s="5" t="s">
        <v>29</v>
      </c>
      <c r="C153" s="5" t="s">
        <v>31</v>
      </c>
      <c r="D153" s="6" t="s">
        <v>15</v>
      </c>
      <c r="E153" s="26">
        <v>40000</v>
      </c>
      <c r="F153" s="26">
        <v>0</v>
      </c>
      <c r="G153" s="27">
        <v>39000</v>
      </c>
      <c r="H153" s="25">
        <f t="shared" si="43"/>
        <v>1000</v>
      </c>
      <c r="I153" s="26">
        <v>0</v>
      </c>
      <c r="J153" s="24">
        <f t="shared" si="44"/>
        <v>1000</v>
      </c>
    </row>
    <row r="154" spans="1:10" ht="39.950000000000003" customHeight="1" x14ac:dyDescent="0.3">
      <c r="A154" s="5" t="s">
        <v>107</v>
      </c>
      <c r="B154" s="5" t="s">
        <v>29</v>
      </c>
      <c r="C154" s="5" t="s">
        <v>32</v>
      </c>
      <c r="D154" s="6" t="s">
        <v>15</v>
      </c>
      <c r="E154" s="26">
        <v>56400</v>
      </c>
      <c r="F154" s="26">
        <v>3800</v>
      </c>
      <c r="G154" s="27">
        <v>0</v>
      </c>
      <c r="H154" s="25">
        <f t="shared" si="43"/>
        <v>60200</v>
      </c>
      <c r="I154" s="26">
        <v>60200</v>
      </c>
      <c r="J154" s="24">
        <f t="shared" si="44"/>
        <v>0</v>
      </c>
    </row>
    <row r="155" spans="1:10" ht="39.950000000000003" customHeight="1" x14ac:dyDescent="0.3">
      <c r="A155" s="7" t="s">
        <v>107</v>
      </c>
      <c r="B155" s="7" t="s">
        <v>29</v>
      </c>
      <c r="C155" s="7" t="s">
        <v>33</v>
      </c>
      <c r="D155" s="8" t="s">
        <v>15</v>
      </c>
      <c r="E155" s="28">
        <v>30000</v>
      </c>
      <c r="F155" s="28">
        <v>0</v>
      </c>
      <c r="G155" s="29">
        <v>0</v>
      </c>
      <c r="H155" s="30">
        <f t="shared" si="43"/>
        <v>30000</v>
      </c>
      <c r="I155" s="28">
        <v>25000</v>
      </c>
      <c r="J155" s="31">
        <f t="shared" si="44"/>
        <v>5000</v>
      </c>
    </row>
    <row r="156" spans="1:10" ht="25.5" customHeight="1" thickBot="1" x14ac:dyDescent="0.35">
      <c r="A156" s="70" t="s">
        <v>34</v>
      </c>
      <c r="B156" s="71"/>
      <c r="C156" s="72"/>
      <c r="D156" s="9"/>
      <c r="E156" s="32">
        <f t="shared" ref="E156:J156" si="45">SUM(E152:E155)</f>
        <v>291650</v>
      </c>
      <c r="F156" s="32">
        <f t="shared" si="45"/>
        <v>3800</v>
      </c>
      <c r="G156" s="32">
        <f t="shared" si="45"/>
        <v>39000</v>
      </c>
      <c r="H156" s="32">
        <f t="shared" si="45"/>
        <v>256450</v>
      </c>
      <c r="I156" s="32">
        <f t="shared" si="45"/>
        <v>210720</v>
      </c>
      <c r="J156" s="32">
        <f t="shared" si="45"/>
        <v>45730</v>
      </c>
    </row>
    <row r="157" spans="1:10" ht="41.25" customHeight="1" thickTop="1" thickBot="1" x14ac:dyDescent="0.35"/>
    <row r="158" spans="1:10" ht="41.25" customHeight="1" thickTop="1" thickBot="1" x14ac:dyDescent="0.35">
      <c r="A158" s="10" t="s">
        <v>3</v>
      </c>
      <c r="B158" s="10" t="s">
        <v>4</v>
      </c>
      <c r="C158" s="10" t="s">
        <v>5</v>
      </c>
      <c r="D158" s="10" t="s">
        <v>6</v>
      </c>
      <c r="E158" s="10" t="s">
        <v>7</v>
      </c>
      <c r="F158" s="10" t="s">
        <v>8</v>
      </c>
      <c r="G158" s="10" t="s">
        <v>9</v>
      </c>
      <c r="H158" s="10" t="s">
        <v>179</v>
      </c>
      <c r="I158" s="10" t="s">
        <v>10</v>
      </c>
      <c r="J158" s="10" t="s">
        <v>11</v>
      </c>
    </row>
    <row r="159" spans="1:10" ht="39.950000000000003" customHeight="1" thickTop="1" x14ac:dyDescent="0.3">
      <c r="A159" s="3" t="s">
        <v>107</v>
      </c>
      <c r="B159" s="3" t="s">
        <v>35</v>
      </c>
      <c r="C159" s="3" t="s">
        <v>36</v>
      </c>
      <c r="D159" s="4" t="s">
        <v>15</v>
      </c>
      <c r="E159" s="24">
        <v>500000</v>
      </c>
      <c r="F159" s="24">
        <v>140000</v>
      </c>
      <c r="G159" s="25">
        <v>170000</v>
      </c>
      <c r="H159" s="25">
        <f>E159+F159-G159</f>
        <v>470000</v>
      </c>
      <c r="I159" s="24">
        <v>469590</v>
      </c>
      <c r="J159" s="24">
        <f>H159-I159</f>
        <v>410</v>
      </c>
    </row>
    <row r="160" spans="1:10" ht="39.950000000000003" customHeight="1" x14ac:dyDescent="0.3">
      <c r="A160" s="5" t="s">
        <v>107</v>
      </c>
      <c r="B160" s="5" t="s">
        <v>35</v>
      </c>
      <c r="C160" s="5" t="s">
        <v>38</v>
      </c>
      <c r="D160" s="6" t="s">
        <v>39</v>
      </c>
      <c r="E160" s="26">
        <v>40000</v>
      </c>
      <c r="F160" s="26">
        <v>0</v>
      </c>
      <c r="G160" s="27">
        <v>26300</v>
      </c>
      <c r="H160" s="25">
        <f t="shared" si="43"/>
        <v>13700</v>
      </c>
      <c r="I160" s="26">
        <v>3704</v>
      </c>
      <c r="J160" s="24">
        <f t="shared" si="44"/>
        <v>9996</v>
      </c>
    </row>
    <row r="161" spans="1:10" ht="53.25" customHeight="1" x14ac:dyDescent="0.3">
      <c r="A161" s="5" t="s">
        <v>107</v>
      </c>
      <c r="B161" s="5" t="s">
        <v>35</v>
      </c>
      <c r="C161" s="5" t="s">
        <v>38</v>
      </c>
      <c r="D161" s="48" t="s">
        <v>108</v>
      </c>
      <c r="E161" s="26">
        <v>0</v>
      </c>
      <c r="F161" s="26">
        <v>38000</v>
      </c>
      <c r="G161" s="27">
        <v>0</v>
      </c>
      <c r="H161" s="25">
        <f t="shared" si="43"/>
        <v>38000</v>
      </c>
      <c r="I161" s="26">
        <v>37500</v>
      </c>
      <c r="J161" s="24">
        <f t="shared" si="44"/>
        <v>500</v>
      </c>
    </row>
    <row r="162" spans="1:10" ht="55.5" customHeight="1" x14ac:dyDescent="0.3">
      <c r="A162" s="5" t="s">
        <v>107</v>
      </c>
      <c r="B162" s="5" t="s">
        <v>35</v>
      </c>
      <c r="C162" s="5" t="s">
        <v>38</v>
      </c>
      <c r="D162" s="6" t="s">
        <v>109</v>
      </c>
      <c r="E162" s="26">
        <v>0</v>
      </c>
      <c r="F162" s="26">
        <v>7500</v>
      </c>
      <c r="G162" s="27">
        <v>0</v>
      </c>
      <c r="H162" s="25">
        <f t="shared" si="43"/>
        <v>7500</v>
      </c>
      <c r="I162" s="26">
        <v>7500</v>
      </c>
      <c r="J162" s="24">
        <f t="shared" si="44"/>
        <v>0</v>
      </c>
    </row>
    <row r="163" spans="1:10" ht="39.950000000000003" customHeight="1" x14ac:dyDescent="0.3">
      <c r="A163" s="7" t="s">
        <v>107</v>
      </c>
      <c r="B163" s="7" t="s">
        <v>35</v>
      </c>
      <c r="C163" s="7" t="s">
        <v>46</v>
      </c>
      <c r="D163" s="8" t="s">
        <v>15</v>
      </c>
      <c r="E163" s="28">
        <v>520000</v>
      </c>
      <c r="F163" s="28">
        <v>75000</v>
      </c>
      <c r="G163" s="29">
        <v>0</v>
      </c>
      <c r="H163" s="30">
        <f t="shared" si="43"/>
        <v>595000</v>
      </c>
      <c r="I163" s="28">
        <v>594903</v>
      </c>
      <c r="J163" s="31">
        <f t="shared" si="44"/>
        <v>97</v>
      </c>
    </row>
    <row r="164" spans="1:10" ht="25.5" customHeight="1" thickBot="1" x14ac:dyDescent="0.35">
      <c r="A164" s="70" t="s">
        <v>47</v>
      </c>
      <c r="B164" s="71"/>
      <c r="C164" s="72"/>
      <c r="D164" s="9"/>
      <c r="E164" s="32">
        <f t="shared" ref="E164:J164" si="46">SUM(E158:E163)</f>
        <v>1060000</v>
      </c>
      <c r="F164" s="32">
        <f t="shared" si="46"/>
        <v>260500</v>
      </c>
      <c r="G164" s="32">
        <f t="shared" si="46"/>
        <v>196300</v>
      </c>
      <c r="H164" s="32">
        <f t="shared" si="46"/>
        <v>1124200</v>
      </c>
      <c r="I164" s="32">
        <f t="shared" si="46"/>
        <v>1113197</v>
      </c>
      <c r="J164" s="32">
        <f t="shared" si="46"/>
        <v>11003</v>
      </c>
    </row>
    <row r="165" spans="1:10" ht="39.950000000000003" customHeight="1" thickTop="1" x14ac:dyDescent="0.3">
      <c r="A165" s="3" t="s">
        <v>107</v>
      </c>
      <c r="B165" s="3" t="s">
        <v>48</v>
      </c>
      <c r="C165" s="3" t="s">
        <v>49</v>
      </c>
      <c r="D165" s="4" t="s">
        <v>15</v>
      </c>
      <c r="E165" s="24">
        <v>20000</v>
      </c>
      <c r="F165" s="24">
        <v>0</v>
      </c>
      <c r="G165" s="25">
        <v>0</v>
      </c>
      <c r="H165" s="25">
        <f t="shared" si="43"/>
        <v>20000</v>
      </c>
      <c r="I165" s="24">
        <v>17617</v>
      </c>
      <c r="J165" s="24">
        <f t="shared" si="44"/>
        <v>2383</v>
      </c>
    </row>
    <row r="166" spans="1:10" ht="39.950000000000003" customHeight="1" x14ac:dyDescent="0.3">
      <c r="A166" s="5" t="s">
        <v>107</v>
      </c>
      <c r="B166" s="5" t="s">
        <v>48</v>
      </c>
      <c r="C166" s="5" t="s">
        <v>50</v>
      </c>
      <c r="D166" s="6" t="s">
        <v>15</v>
      </c>
      <c r="E166" s="26">
        <v>50000</v>
      </c>
      <c r="F166" s="26">
        <v>0</v>
      </c>
      <c r="G166" s="27">
        <v>6000</v>
      </c>
      <c r="H166" s="25">
        <f t="shared" si="43"/>
        <v>44000</v>
      </c>
      <c r="I166" s="26">
        <v>43030</v>
      </c>
      <c r="J166" s="24">
        <f t="shared" si="44"/>
        <v>970</v>
      </c>
    </row>
    <row r="167" spans="1:10" ht="39.950000000000003" customHeight="1" x14ac:dyDescent="0.3">
      <c r="A167" s="5" t="s">
        <v>107</v>
      </c>
      <c r="B167" s="5" t="s">
        <v>48</v>
      </c>
      <c r="C167" s="5" t="s">
        <v>110</v>
      </c>
      <c r="D167" s="6" t="s">
        <v>15</v>
      </c>
      <c r="E167" s="26">
        <v>500000</v>
      </c>
      <c r="F167" s="26">
        <v>170000</v>
      </c>
      <c r="G167" s="27">
        <v>330000</v>
      </c>
      <c r="H167" s="25">
        <f t="shared" si="43"/>
        <v>340000</v>
      </c>
      <c r="I167" s="26">
        <v>339586</v>
      </c>
      <c r="J167" s="24">
        <f t="shared" si="44"/>
        <v>414</v>
      </c>
    </row>
    <row r="168" spans="1:10" ht="39.950000000000003" customHeight="1" x14ac:dyDescent="0.3">
      <c r="A168" s="5" t="s">
        <v>107</v>
      </c>
      <c r="B168" s="5" t="s">
        <v>48</v>
      </c>
      <c r="C168" s="5" t="s">
        <v>52</v>
      </c>
      <c r="D168" s="6" t="s">
        <v>15</v>
      </c>
      <c r="E168" s="26">
        <v>50000</v>
      </c>
      <c r="F168" s="26">
        <v>0</v>
      </c>
      <c r="G168" s="27">
        <v>0</v>
      </c>
      <c r="H168" s="25">
        <f t="shared" si="43"/>
        <v>50000</v>
      </c>
      <c r="I168" s="26">
        <v>48070</v>
      </c>
      <c r="J168" s="24">
        <f t="shared" si="44"/>
        <v>1930</v>
      </c>
    </row>
    <row r="169" spans="1:10" ht="39.950000000000003" customHeight="1" x14ac:dyDescent="0.3">
      <c r="A169" s="5" t="s">
        <v>107</v>
      </c>
      <c r="B169" s="5" t="s">
        <v>48</v>
      </c>
      <c r="C169" s="5" t="s">
        <v>53</v>
      </c>
      <c r="D169" s="6" t="s">
        <v>15</v>
      </c>
      <c r="E169" s="26">
        <v>600000</v>
      </c>
      <c r="F169" s="26">
        <v>40000</v>
      </c>
      <c r="G169" s="27">
        <v>75000</v>
      </c>
      <c r="H169" s="25">
        <f t="shared" si="43"/>
        <v>565000</v>
      </c>
      <c r="I169" s="26">
        <v>563765</v>
      </c>
      <c r="J169" s="24">
        <f t="shared" si="44"/>
        <v>1235</v>
      </c>
    </row>
    <row r="170" spans="1:10" ht="39.950000000000003" customHeight="1" x14ac:dyDescent="0.3">
      <c r="A170" s="7" t="s">
        <v>107</v>
      </c>
      <c r="B170" s="7" t="s">
        <v>48</v>
      </c>
      <c r="C170" s="7" t="s">
        <v>55</v>
      </c>
      <c r="D170" s="8" t="s">
        <v>15</v>
      </c>
      <c r="E170" s="28">
        <v>20000</v>
      </c>
      <c r="F170" s="28">
        <v>0</v>
      </c>
      <c r="G170" s="29">
        <v>0</v>
      </c>
      <c r="H170" s="30">
        <f t="shared" si="43"/>
        <v>20000</v>
      </c>
      <c r="I170" s="28">
        <v>14530</v>
      </c>
      <c r="J170" s="31">
        <f t="shared" si="44"/>
        <v>5470</v>
      </c>
    </row>
    <row r="171" spans="1:10" ht="25.5" customHeight="1" thickBot="1" x14ac:dyDescent="0.35">
      <c r="A171" s="70" t="s">
        <v>57</v>
      </c>
      <c r="B171" s="71"/>
      <c r="C171" s="72"/>
      <c r="D171" s="9"/>
      <c r="E171" s="32">
        <f t="shared" ref="E171:J171" si="47">SUM(E165:E170)</f>
        <v>1240000</v>
      </c>
      <c r="F171" s="32">
        <f t="shared" si="47"/>
        <v>210000</v>
      </c>
      <c r="G171" s="32">
        <f t="shared" si="47"/>
        <v>411000</v>
      </c>
      <c r="H171" s="32">
        <f t="shared" si="47"/>
        <v>1039000</v>
      </c>
      <c r="I171" s="32">
        <f t="shared" si="47"/>
        <v>1026598</v>
      </c>
      <c r="J171" s="32">
        <f t="shared" si="47"/>
        <v>12402</v>
      </c>
    </row>
    <row r="172" spans="1:10" ht="41.25" customHeight="1" thickTop="1" thickBot="1" x14ac:dyDescent="0.35">
      <c r="A172" s="10" t="s">
        <v>3</v>
      </c>
      <c r="B172" s="10" t="s">
        <v>4</v>
      </c>
      <c r="C172" s="10" t="s">
        <v>5</v>
      </c>
      <c r="D172" s="10" t="s">
        <v>6</v>
      </c>
      <c r="E172" s="10" t="s">
        <v>7</v>
      </c>
      <c r="F172" s="10" t="s">
        <v>8</v>
      </c>
      <c r="G172" s="10" t="s">
        <v>9</v>
      </c>
      <c r="H172" s="10" t="s">
        <v>179</v>
      </c>
      <c r="I172" s="10" t="s">
        <v>10</v>
      </c>
      <c r="J172" s="10" t="s">
        <v>11</v>
      </c>
    </row>
    <row r="173" spans="1:10" ht="39.950000000000003" customHeight="1" thickTop="1" x14ac:dyDescent="0.3">
      <c r="A173" s="12" t="s">
        <v>107</v>
      </c>
      <c r="B173" s="12" t="s">
        <v>64</v>
      </c>
      <c r="C173" s="12" t="s">
        <v>65</v>
      </c>
      <c r="D173" s="13" t="s">
        <v>83</v>
      </c>
      <c r="E173" s="31">
        <v>5000</v>
      </c>
      <c r="F173" s="31">
        <v>0</v>
      </c>
      <c r="G173" s="30">
        <v>0</v>
      </c>
      <c r="H173" s="30">
        <f t="shared" si="43"/>
        <v>5000</v>
      </c>
      <c r="I173" s="31">
        <v>5000</v>
      </c>
      <c r="J173" s="31">
        <f t="shared" si="44"/>
        <v>0</v>
      </c>
    </row>
    <row r="174" spans="1:10" ht="25.5" customHeight="1" thickBot="1" x14ac:dyDescent="0.35">
      <c r="A174" s="70" t="s">
        <v>71</v>
      </c>
      <c r="B174" s="71"/>
      <c r="C174" s="72"/>
      <c r="D174" s="9"/>
      <c r="E174" s="32">
        <f>E173</f>
        <v>5000</v>
      </c>
      <c r="F174" s="32">
        <v>0</v>
      </c>
      <c r="G174" s="36">
        <v>0</v>
      </c>
      <c r="H174" s="37">
        <f t="shared" si="43"/>
        <v>5000</v>
      </c>
      <c r="I174" s="32">
        <v>5000</v>
      </c>
      <c r="J174" s="38">
        <f t="shared" si="44"/>
        <v>0</v>
      </c>
    </row>
    <row r="175" spans="1:10" ht="39.950000000000003" customHeight="1" thickTop="1" x14ac:dyDescent="0.3">
      <c r="A175" s="12" t="s">
        <v>107</v>
      </c>
      <c r="B175" s="12" t="s">
        <v>111</v>
      </c>
      <c r="C175" s="12" t="s">
        <v>112</v>
      </c>
      <c r="D175" s="13" t="s">
        <v>113</v>
      </c>
      <c r="E175" s="31">
        <v>0</v>
      </c>
      <c r="F175" s="31">
        <v>450000</v>
      </c>
      <c r="G175" s="30">
        <v>0</v>
      </c>
      <c r="H175" s="30">
        <f t="shared" si="43"/>
        <v>450000</v>
      </c>
      <c r="I175" s="31">
        <v>448000</v>
      </c>
      <c r="J175" s="31">
        <f t="shared" si="44"/>
        <v>2000</v>
      </c>
    </row>
    <row r="176" spans="1:10" ht="25.5" customHeight="1" thickBot="1" x14ac:dyDescent="0.35">
      <c r="A176" s="70" t="s">
        <v>114</v>
      </c>
      <c r="B176" s="71"/>
      <c r="C176" s="72"/>
      <c r="D176" s="9"/>
      <c r="E176" s="32">
        <f t="shared" ref="E176:J176" si="48">E175</f>
        <v>0</v>
      </c>
      <c r="F176" s="32">
        <f t="shared" si="48"/>
        <v>450000</v>
      </c>
      <c r="G176" s="32">
        <f t="shared" si="48"/>
        <v>0</v>
      </c>
      <c r="H176" s="32">
        <f t="shared" si="48"/>
        <v>450000</v>
      </c>
      <c r="I176" s="32">
        <f t="shared" si="48"/>
        <v>448000</v>
      </c>
      <c r="J176" s="32">
        <f t="shared" si="48"/>
        <v>2000</v>
      </c>
    </row>
    <row r="177" spans="1:10" ht="25.5" customHeight="1" thickTop="1" thickBot="1" x14ac:dyDescent="0.35">
      <c r="A177" s="67" t="s">
        <v>115</v>
      </c>
      <c r="B177" s="68"/>
      <c r="C177" s="69"/>
      <c r="D177" s="14"/>
      <c r="E177" s="35">
        <f t="shared" ref="E177:J177" si="49">E151+E156+E164+E171+E174+E176</f>
        <v>4217650</v>
      </c>
      <c r="F177" s="35">
        <f t="shared" si="49"/>
        <v>924300</v>
      </c>
      <c r="G177" s="35">
        <f t="shared" si="49"/>
        <v>646300</v>
      </c>
      <c r="H177" s="35">
        <f t="shared" si="49"/>
        <v>4495650</v>
      </c>
      <c r="I177" s="35">
        <f t="shared" si="49"/>
        <v>4413075</v>
      </c>
      <c r="J177" s="35">
        <f t="shared" si="49"/>
        <v>82575</v>
      </c>
    </row>
    <row r="178" spans="1:10" ht="25.5" customHeight="1" thickTop="1" x14ac:dyDescent="0.3">
      <c r="A178" s="3" t="s">
        <v>116</v>
      </c>
      <c r="B178" s="3" t="s">
        <v>111</v>
      </c>
      <c r="C178" s="3" t="s">
        <v>117</v>
      </c>
      <c r="D178" s="4" t="s">
        <v>118</v>
      </c>
      <c r="E178" s="24">
        <v>300000</v>
      </c>
      <c r="F178" s="24">
        <v>0</v>
      </c>
      <c r="G178" s="25">
        <v>0</v>
      </c>
      <c r="H178" s="25">
        <f t="shared" si="43"/>
        <v>300000</v>
      </c>
      <c r="I178" s="24">
        <v>299000</v>
      </c>
      <c r="J178" s="24">
        <f t="shared" si="44"/>
        <v>1000</v>
      </c>
    </row>
    <row r="179" spans="1:10" ht="39.950000000000003" customHeight="1" x14ac:dyDescent="0.3">
      <c r="A179" s="5" t="s">
        <v>116</v>
      </c>
      <c r="B179" s="5" t="s">
        <v>111</v>
      </c>
      <c r="C179" s="5" t="s">
        <v>117</v>
      </c>
      <c r="D179" s="6" t="s">
        <v>119</v>
      </c>
      <c r="E179" s="26">
        <v>495000</v>
      </c>
      <c r="F179" s="26">
        <v>0</v>
      </c>
      <c r="G179" s="27">
        <v>0</v>
      </c>
      <c r="H179" s="25">
        <f t="shared" si="43"/>
        <v>495000</v>
      </c>
      <c r="I179" s="26">
        <v>0</v>
      </c>
      <c r="J179" s="24">
        <f t="shared" si="44"/>
        <v>495000</v>
      </c>
    </row>
    <row r="180" spans="1:10" ht="60.75" customHeight="1" x14ac:dyDescent="0.3">
      <c r="A180" s="5" t="s">
        <v>116</v>
      </c>
      <c r="B180" s="5" t="s">
        <v>111</v>
      </c>
      <c r="C180" s="5" t="s">
        <v>117</v>
      </c>
      <c r="D180" s="6" t="s">
        <v>120</v>
      </c>
      <c r="E180" s="26">
        <v>300000</v>
      </c>
      <c r="F180" s="26">
        <v>0</v>
      </c>
      <c r="G180" s="27">
        <v>0</v>
      </c>
      <c r="H180" s="25">
        <f t="shared" si="43"/>
        <v>300000</v>
      </c>
      <c r="I180" s="26">
        <v>298900</v>
      </c>
      <c r="J180" s="24">
        <f t="shared" si="44"/>
        <v>1100</v>
      </c>
    </row>
    <row r="181" spans="1:10" ht="56.25" customHeight="1" x14ac:dyDescent="0.3">
      <c r="A181" s="5" t="s">
        <v>116</v>
      </c>
      <c r="B181" s="5" t="s">
        <v>111</v>
      </c>
      <c r="C181" s="5" t="s">
        <v>121</v>
      </c>
      <c r="D181" s="6" t="s">
        <v>122</v>
      </c>
      <c r="E181" s="26">
        <v>320000</v>
      </c>
      <c r="F181" s="26">
        <v>0</v>
      </c>
      <c r="G181" s="27">
        <v>0</v>
      </c>
      <c r="H181" s="25">
        <f t="shared" si="43"/>
        <v>320000</v>
      </c>
      <c r="I181" s="26">
        <v>0</v>
      </c>
      <c r="J181" s="24">
        <f t="shared" si="44"/>
        <v>320000</v>
      </c>
    </row>
    <row r="182" spans="1:10" ht="56.25" customHeight="1" x14ac:dyDescent="0.3">
      <c r="A182" s="5" t="s">
        <v>116</v>
      </c>
      <c r="B182" s="5" t="s">
        <v>111</v>
      </c>
      <c r="C182" s="5" t="s">
        <v>121</v>
      </c>
      <c r="D182" s="6" t="s">
        <v>123</v>
      </c>
      <c r="E182" s="26">
        <v>323000</v>
      </c>
      <c r="F182" s="26">
        <v>0</v>
      </c>
      <c r="G182" s="27">
        <v>0</v>
      </c>
      <c r="H182" s="25">
        <f t="shared" si="43"/>
        <v>323000</v>
      </c>
      <c r="I182" s="26">
        <v>0</v>
      </c>
      <c r="J182" s="24">
        <f t="shared" si="44"/>
        <v>323000</v>
      </c>
    </row>
    <row r="183" spans="1:10" ht="57.75" customHeight="1" x14ac:dyDescent="0.3">
      <c r="A183" s="5" t="s">
        <v>116</v>
      </c>
      <c r="B183" s="5" t="s">
        <v>111</v>
      </c>
      <c r="C183" s="5" t="s">
        <v>121</v>
      </c>
      <c r="D183" s="6" t="s">
        <v>124</v>
      </c>
      <c r="E183" s="26">
        <v>320000</v>
      </c>
      <c r="F183" s="26">
        <v>0</v>
      </c>
      <c r="G183" s="27">
        <v>0</v>
      </c>
      <c r="H183" s="25">
        <f t="shared" si="43"/>
        <v>320000</v>
      </c>
      <c r="I183" s="26">
        <v>0</v>
      </c>
      <c r="J183" s="24">
        <f t="shared" si="44"/>
        <v>320000</v>
      </c>
    </row>
    <row r="184" spans="1:10" ht="57.75" customHeight="1" thickBot="1" x14ac:dyDescent="0.35">
      <c r="A184" s="7" t="s">
        <v>116</v>
      </c>
      <c r="B184" s="7" t="s">
        <v>111</v>
      </c>
      <c r="C184" s="7" t="s">
        <v>121</v>
      </c>
      <c r="D184" s="8" t="s">
        <v>125</v>
      </c>
      <c r="E184" s="28">
        <v>320000</v>
      </c>
      <c r="F184" s="28">
        <v>0</v>
      </c>
      <c r="G184" s="29">
        <v>0</v>
      </c>
      <c r="H184" s="29">
        <f t="shared" si="43"/>
        <v>320000</v>
      </c>
      <c r="I184" s="28">
        <v>0</v>
      </c>
      <c r="J184" s="28">
        <f t="shared" si="44"/>
        <v>320000</v>
      </c>
    </row>
    <row r="185" spans="1:10" ht="41.25" customHeight="1" thickTop="1" thickBot="1" x14ac:dyDescent="0.35">
      <c r="A185" s="10" t="s">
        <v>3</v>
      </c>
      <c r="B185" s="10" t="s">
        <v>4</v>
      </c>
      <c r="C185" s="10" t="s">
        <v>5</v>
      </c>
      <c r="D185" s="10" t="s">
        <v>6</v>
      </c>
      <c r="E185" s="10" t="s">
        <v>7</v>
      </c>
      <c r="F185" s="10" t="s">
        <v>8</v>
      </c>
      <c r="G185" s="10" t="s">
        <v>9</v>
      </c>
      <c r="H185" s="10" t="s">
        <v>179</v>
      </c>
      <c r="I185" s="10" t="s">
        <v>10</v>
      </c>
      <c r="J185" s="10" t="s">
        <v>11</v>
      </c>
    </row>
    <row r="186" spans="1:10" ht="57" customHeight="1" thickTop="1" x14ac:dyDescent="0.3">
      <c r="A186" s="5" t="s">
        <v>116</v>
      </c>
      <c r="B186" s="5" t="s">
        <v>111</v>
      </c>
      <c r="C186" s="5" t="s">
        <v>121</v>
      </c>
      <c r="D186" s="6" t="s">
        <v>126</v>
      </c>
      <c r="E186" s="26">
        <v>320000</v>
      </c>
      <c r="F186" s="26">
        <v>0</v>
      </c>
      <c r="G186" s="27">
        <v>0</v>
      </c>
      <c r="H186" s="25">
        <f t="shared" si="43"/>
        <v>320000</v>
      </c>
      <c r="I186" s="26">
        <v>0</v>
      </c>
      <c r="J186" s="24">
        <f t="shared" si="44"/>
        <v>320000</v>
      </c>
    </row>
    <row r="187" spans="1:10" ht="57" customHeight="1" x14ac:dyDescent="0.3">
      <c r="A187" s="5" t="s">
        <v>116</v>
      </c>
      <c r="B187" s="5" t="s">
        <v>111</v>
      </c>
      <c r="C187" s="5" t="s">
        <v>121</v>
      </c>
      <c r="D187" s="6" t="s">
        <v>127</v>
      </c>
      <c r="E187" s="26">
        <v>323000</v>
      </c>
      <c r="F187" s="26">
        <v>0</v>
      </c>
      <c r="G187" s="27">
        <v>0</v>
      </c>
      <c r="H187" s="25">
        <f t="shared" si="43"/>
        <v>323000</v>
      </c>
      <c r="I187" s="26">
        <v>0</v>
      </c>
      <c r="J187" s="24">
        <f t="shared" si="44"/>
        <v>323000</v>
      </c>
    </row>
    <row r="188" spans="1:10" ht="57.75" customHeight="1" x14ac:dyDescent="0.3">
      <c r="A188" s="5" t="s">
        <v>116</v>
      </c>
      <c r="B188" s="5" t="s">
        <v>111</v>
      </c>
      <c r="C188" s="5" t="s">
        <v>121</v>
      </c>
      <c r="D188" s="6" t="s">
        <v>128</v>
      </c>
      <c r="E188" s="26">
        <v>323000</v>
      </c>
      <c r="F188" s="26">
        <v>0</v>
      </c>
      <c r="G188" s="27">
        <v>0</v>
      </c>
      <c r="H188" s="25">
        <f t="shared" si="43"/>
        <v>323000</v>
      </c>
      <c r="I188" s="26">
        <v>0</v>
      </c>
      <c r="J188" s="24">
        <f t="shared" si="44"/>
        <v>323000</v>
      </c>
    </row>
    <row r="189" spans="1:10" ht="77.25" customHeight="1" x14ac:dyDescent="0.3">
      <c r="A189" s="5" t="s">
        <v>116</v>
      </c>
      <c r="B189" s="5" t="s">
        <v>111</v>
      </c>
      <c r="C189" s="5" t="s">
        <v>121</v>
      </c>
      <c r="D189" s="6" t="s">
        <v>129</v>
      </c>
      <c r="E189" s="26">
        <v>320000</v>
      </c>
      <c r="F189" s="26">
        <v>0</v>
      </c>
      <c r="G189" s="27">
        <v>0</v>
      </c>
      <c r="H189" s="25">
        <f t="shared" si="43"/>
        <v>320000</v>
      </c>
      <c r="I189" s="26">
        <v>0</v>
      </c>
      <c r="J189" s="24">
        <f t="shared" si="44"/>
        <v>320000</v>
      </c>
    </row>
    <row r="190" spans="1:10" ht="57" customHeight="1" x14ac:dyDescent="0.3">
      <c r="A190" s="5" t="s">
        <v>116</v>
      </c>
      <c r="B190" s="5" t="s">
        <v>111</v>
      </c>
      <c r="C190" s="5" t="s">
        <v>121</v>
      </c>
      <c r="D190" s="6" t="s">
        <v>130</v>
      </c>
      <c r="E190" s="26">
        <v>320000</v>
      </c>
      <c r="F190" s="26">
        <v>0</v>
      </c>
      <c r="G190" s="27">
        <v>0</v>
      </c>
      <c r="H190" s="25">
        <f t="shared" si="43"/>
        <v>320000</v>
      </c>
      <c r="I190" s="26">
        <v>0</v>
      </c>
      <c r="J190" s="24">
        <f t="shared" si="44"/>
        <v>320000</v>
      </c>
    </row>
    <row r="191" spans="1:10" ht="39.950000000000003" customHeight="1" x14ac:dyDescent="0.3">
      <c r="A191" s="5" t="s">
        <v>116</v>
      </c>
      <c r="B191" s="5" t="s">
        <v>111</v>
      </c>
      <c r="C191" s="5" t="s">
        <v>121</v>
      </c>
      <c r="D191" s="6" t="s">
        <v>131</v>
      </c>
      <c r="E191" s="26">
        <v>320000</v>
      </c>
      <c r="F191" s="26">
        <v>0</v>
      </c>
      <c r="G191" s="27">
        <v>0</v>
      </c>
      <c r="H191" s="25">
        <f t="shared" si="43"/>
        <v>320000</v>
      </c>
      <c r="I191" s="26">
        <v>0</v>
      </c>
      <c r="J191" s="24">
        <f t="shared" si="44"/>
        <v>320000</v>
      </c>
    </row>
    <row r="192" spans="1:10" ht="39.950000000000003" customHeight="1" x14ac:dyDescent="0.3">
      <c r="A192" s="5" t="s">
        <v>116</v>
      </c>
      <c r="B192" s="5" t="s">
        <v>111</v>
      </c>
      <c r="C192" s="5" t="s">
        <v>121</v>
      </c>
      <c r="D192" s="6" t="s">
        <v>132</v>
      </c>
      <c r="E192" s="26">
        <v>360000</v>
      </c>
      <c r="F192" s="26">
        <v>0</v>
      </c>
      <c r="G192" s="27">
        <v>0</v>
      </c>
      <c r="H192" s="25">
        <f t="shared" si="43"/>
        <v>360000</v>
      </c>
      <c r="I192" s="26">
        <v>0</v>
      </c>
      <c r="J192" s="24">
        <f t="shared" si="44"/>
        <v>360000</v>
      </c>
    </row>
    <row r="193" spans="1:10" ht="39.950000000000003" customHeight="1" x14ac:dyDescent="0.3">
      <c r="A193" s="5" t="s">
        <v>116</v>
      </c>
      <c r="B193" s="5" t="s">
        <v>111</v>
      </c>
      <c r="C193" s="5" t="s">
        <v>121</v>
      </c>
      <c r="D193" s="6" t="s">
        <v>133</v>
      </c>
      <c r="E193" s="26">
        <v>315000</v>
      </c>
      <c r="F193" s="26">
        <v>0</v>
      </c>
      <c r="G193" s="27">
        <v>0</v>
      </c>
      <c r="H193" s="25">
        <f t="shared" si="43"/>
        <v>315000</v>
      </c>
      <c r="I193" s="26">
        <v>0</v>
      </c>
      <c r="J193" s="24">
        <f t="shared" si="44"/>
        <v>315000</v>
      </c>
    </row>
    <row r="194" spans="1:10" ht="39.950000000000003" customHeight="1" x14ac:dyDescent="0.3">
      <c r="A194" s="7" t="s">
        <v>116</v>
      </c>
      <c r="B194" s="7" t="s">
        <v>111</v>
      </c>
      <c r="C194" s="7" t="s">
        <v>121</v>
      </c>
      <c r="D194" s="8" t="s">
        <v>134</v>
      </c>
      <c r="E194" s="28">
        <v>320000</v>
      </c>
      <c r="F194" s="28">
        <v>0</v>
      </c>
      <c r="G194" s="29">
        <v>0</v>
      </c>
      <c r="H194" s="30">
        <f t="shared" si="43"/>
        <v>320000</v>
      </c>
      <c r="I194" s="28">
        <v>0</v>
      </c>
      <c r="J194" s="31">
        <f t="shared" si="44"/>
        <v>320000</v>
      </c>
    </row>
    <row r="195" spans="1:10" ht="25.5" customHeight="1" thickBot="1" x14ac:dyDescent="0.35">
      <c r="A195" s="70" t="s">
        <v>114</v>
      </c>
      <c r="B195" s="71"/>
      <c r="C195" s="72"/>
      <c r="D195" s="9"/>
      <c r="E195" s="32">
        <f t="shared" ref="E195:J195" si="50">SUM(E178:E194)</f>
        <v>5299000</v>
      </c>
      <c r="F195" s="32">
        <f t="shared" si="50"/>
        <v>0</v>
      </c>
      <c r="G195" s="32">
        <f t="shared" si="50"/>
        <v>0</v>
      </c>
      <c r="H195" s="32">
        <f t="shared" si="50"/>
        <v>5299000</v>
      </c>
      <c r="I195" s="32">
        <f t="shared" si="50"/>
        <v>597900</v>
      </c>
      <c r="J195" s="32">
        <f t="shared" si="50"/>
        <v>4701100</v>
      </c>
    </row>
    <row r="196" spans="1:10" ht="25.5" customHeight="1" thickTop="1" thickBot="1" x14ac:dyDescent="0.35">
      <c r="A196" s="67" t="s">
        <v>135</v>
      </c>
      <c r="B196" s="68"/>
      <c r="C196" s="69"/>
      <c r="D196" s="14"/>
      <c r="E196" s="35">
        <f t="shared" ref="E196:J196" si="51">E195</f>
        <v>5299000</v>
      </c>
      <c r="F196" s="35">
        <f t="shared" si="51"/>
        <v>0</v>
      </c>
      <c r="G196" s="35">
        <f t="shared" si="51"/>
        <v>0</v>
      </c>
      <c r="H196" s="35">
        <f t="shared" si="51"/>
        <v>5299000</v>
      </c>
      <c r="I196" s="35">
        <f t="shared" si="51"/>
        <v>597900</v>
      </c>
      <c r="J196" s="35">
        <f t="shared" si="51"/>
        <v>4701100</v>
      </c>
    </row>
    <row r="197" spans="1:10" ht="41.25" customHeight="1" thickTop="1" thickBot="1" x14ac:dyDescent="0.35">
      <c r="A197" s="10" t="s">
        <v>3</v>
      </c>
      <c r="B197" s="10" t="s">
        <v>4</v>
      </c>
      <c r="C197" s="10" t="s">
        <v>5</v>
      </c>
      <c r="D197" s="10" t="s">
        <v>6</v>
      </c>
      <c r="E197" s="10" t="s">
        <v>7</v>
      </c>
      <c r="F197" s="10" t="s">
        <v>8</v>
      </c>
      <c r="G197" s="10" t="s">
        <v>9</v>
      </c>
      <c r="H197" s="10" t="s">
        <v>179</v>
      </c>
      <c r="I197" s="10" t="s">
        <v>10</v>
      </c>
      <c r="J197" s="10" t="s">
        <v>11</v>
      </c>
    </row>
    <row r="198" spans="1:10" ht="59.25" customHeight="1" thickTop="1" x14ac:dyDescent="0.3">
      <c r="A198" s="3" t="s">
        <v>136</v>
      </c>
      <c r="B198" s="3" t="s">
        <v>35</v>
      </c>
      <c r="C198" s="3" t="s">
        <v>38</v>
      </c>
      <c r="D198" s="4" t="s">
        <v>137</v>
      </c>
      <c r="E198" s="24">
        <v>20000</v>
      </c>
      <c r="F198" s="24">
        <v>0</v>
      </c>
      <c r="G198" s="25">
        <v>20000</v>
      </c>
      <c r="H198" s="25">
        <f t="shared" si="43"/>
        <v>0</v>
      </c>
      <c r="I198" s="24">
        <v>0</v>
      </c>
      <c r="J198" s="24">
        <f t="shared" si="44"/>
        <v>0</v>
      </c>
    </row>
    <row r="199" spans="1:10" ht="114.75" customHeight="1" x14ac:dyDescent="0.3">
      <c r="A199" s="5" t="s">
        <v>136</v>
      </c>
      <c r="B199" s="5" t="s">
        <v>35</v>
      </c>
      <c r="C199" s="5" t="s">
        <v>38</v>
      </c>
      <c r="D199" s="6" t="s">
        <v>138</v>
      </c>
      <c r="E199" s="26">
        <v>52000</v>
      </c>
      <c r="F199" s="26">
        <v>0</v>
      </c>
      <c r="G199" s="27">
        <v>0</v>
      </c>
      <c r="H199" s="25">
        <f t="shared" si="43"/>
        <v>52000</v>
      </c>
      <c r="I199" s="26">
        <v>0</v>
      </c>
      <c r="J199" s="24">
        <f t="shared" si="44"/>
        <v>52000</v>
      </c>
    </row>
    <row r="200" spans="1:10" ht="39.950000000000003" customHeight="1" x14ac:dyDescent="0.3">
      <c r="A200" s="5" t="s">
        <v>136</v>
      </c>
      <c r="B200" s="5" t="s">
        <v>35</v>
      </c>
      <c r="C200" s="5" t="s">
        <v>38</v>
      </c>
      <c r="D200" s="6" t="s">
        <v>139</v>
      </c>
      <c r="E200" s="26">
        <v>50000</v>
      </c>
      <c r="F200" s="26">
        <v>0</v>
      </c>
      <c r="G200" s="27">
        <v>50000</v>
      </c>
      <c r="H200" s="25">
        <f t="shared" si="43"/>
        <v>0</v>
      </c>
      <c r="I200" s="26">
        <v>0</v>
      </c>
      <c r="J200" s="24">
        <f t="shared" si="44"/>
        <v>0</v>
      </c>
    </row>
    <row r="201" spans="1:10" ht="37.5" customHeight="1" x14ac:dyDescent="0.3">
      <c r="A201" s="5" t="s">
        <v>136</v>
      </c>
      <c r="B201" s="5" t="s">
        <v>35</v>
      </c>
      <c r="C201" s="5" t="s">
        <v>38</v>
      </c>
      <c r="D201" s="6" t="s">
        <v>140</v>
      </c>
      <c r="E201" s="26">
        <v>0</v>
      </c>
      <c r="F201" s="26">
        <v>50000</v>
      </c>
      <c r="G201" s="27">
        <v>0</v>
      </c>
      <c r="H201" s="25">
        <f t="shared" si="43"/>
        <v>50000</v>
      </c>
      <c r="I201" s="26">
        <v>40765</v>
      </c>
      <c r="J201" s="24">
        <f t="shared" si="44"/>
        <v>9235</v>
      </c>
    </row>
    <row r="202" spans="1:10" ht="57" customHeight="1" x14ac:dyDescent="0.3">
      <c r="A202" s="5" t="s">
        <v>136</v>
      </c>
      <c r="B202" s="5" t="s">
        <v>35</v>
      </c>
      <c r="C202" s="5" t="s">
        <v>38</v>
      </c>
      <c r="D202" s="6" t="s">
        <v>141</v>
      </c>
      <c r="E202" s="26">
        <v>30000</v>
      </c>
      <c r="F202" s="26">
        <v>20000</v>
      </c>
      <c r="G202" s="27">
        <v>30000</v>
      </c>
      <c r="H202" s="25">
        <f t="shared" si="43"/>
        <v>20000</v>
      </c>
      <c r="I202" s="26">
        <v>15815</v>
      </c>
      <c r="J202" s="24">
        <f t="shared" si="44"/>
        <v>4185</v>
      </c>
    </row>
    <row r="203" spans="1:10" ht="56.25" customHeight="1" x14ac:dyDescent="0.3">
      <c r="A203" s="5" t="s">
        <v>136</v>
      </c>
      <c r="B203" s="5" t="s">
        <v>35</v>
      </c>
      <c r="C203" s="5" t="s">
        <v>38</v>
      </c>
      <c r="D203" s="6" t="s">
        <v>142</v>
      </c>
      <c r="E203" s="26">
        <v>0</v>
      </c>
      <c r="F203" s="26">
        <v>30000</v>
      </c>
      <c r="G203" s="27">
        <v>0</v>
      </c>
      <c r="H203" s="25">
        <f t="shared" si="43"/>
        <v>30000</v>
      </c>
      <c r="I203" s="26">
        <v>29660</v>
      </c>
      <c r="J203" s="24">
        <f t="shared" si="44"/>
        <v>340</v>
      </c>
    </row>
    <row r="204" spans="1:10" ht="39.950000000000003" customHeight="1" x14ac:dyDescent="0.3">
      <c r="A204" s="7" t="s">
        <v>136</v>
      </c>
      <c r="B204" s="7" t="s">
        <v>35</v>
      </c>
      <c r="C204" s="7" t="s">
        <v>38</v>
      </c>
      <c r="D204" s="8" t="s">
        <v>143</v>
      </c>
      <c r="E204" s="28">
        <v>30000</v>
      </c>
      <c r="F204" s="28">
        <v>0</v>
      </c>
      <c r="G204" s="29">
        <v>0</v>
      </c>
      <c r="H204" s="30">
        <f t="shared" si="43"/>
        <v>30000</v>
      </c>
      <c r="I204" s="28">
        <v>0</v>
      </c>
      <c r="J204" s="31">
        <f t="shared" si="44"/>
        <v>30000</v>
      </c>
    </row>
    <row r="205" spans="1:10" ht="25.5" customHeight="1" thickBot="1" x14ac:dyDescent="0.35">
      <c r="A205" s="70" t="s">
        <v>47</v>
      </c>
      <c r="B205" s="71"/>
      <c r="C205" s="72"/>
      <c r="D205" s="9"/>
      <c r="E205" s="32">
        <f t="shared" ref="E205:J205" si="52">SUM(E198:E204)</f>
        <v>182000</v>
      </c>
      <c r="F205" s="32">
        <f t="shared" si="52"/>
        <v>100000</v>
      </c>
      <c r="G205" s="32">
        <f t="shared" si="52"/>
        <v>100000</v>
      </c>
      <c r="H205" s="32">
        <f t="shared" si="52"/>
        <v>182000</v>
      </c>
      <c r="I205" s="32">
        <f t="shared" si="52"/>
        <v>86240</v>
      </c>
      <c r="J205" s="32">
        <f t="shared" si="52"/>
        <v>95760</v>
      </c>
    </row>
    <row r="206" spans="1:10" ht="25.5" customHeight="1" thickTop="1" thickBot="1" x14ac:dyDescent="0.35">
      <c r="A206" s="67" t="s">
        <v>144</v>
      </c>
      <c r="B206" s="68"/>
      <c r="C206" s="69"/>
      <c r="D206" s="14"/>
      <c r="E206" s="35">
        <f t="shared" ref="E206:J206" si="53">E205</f>
        <v>182000</v>
      </c>
      <c r="F206" s="35">
        <f t="shared" si="53"/>
        <v>100000</v>
      </c>
      <c r="G206" s="35">
        <f t="shared" si="53"/>
        <v>100000</v>
      </c>
      <c r="H206" s="35">
        <f t="shared" si="53"/>
        <v>182000</v>
      </c>
      <c r="I206" s="35">
        <f t="shared" si="53"/>
        <v>86240</v>
      </c>
      <c r="J206" s="35">
        <f t="shared" si="53"/>
        <v>95760</v>
      </c>
    </row>
    <row r="207" spans="1:10" ht="36.75" customHeight="1" thickTop="1" x14ac:dyDescent="0.3">
      <c r="A207" s="3" t="s">
        <v>145</v>
      </c>
      <c r="B207" s="3" t="s">
        <v>35</v>
      </c>
      <c r="C207" s="3" t="s">
        <v>38</v>
      </c>
      <c r="D207" s="4" t="s">
        <v>146</v>
      </c>
      <c r="E207" s="24">
        <v>120000</v>
      </c>
      <c r="F207" s="24">
        <v>20000</v>
      </c>
      <c r="G207" s="25">
        <v>0</v>
      </c>
      <c r="H207" s="25">
        <f t="shared" si="43"/>
        <v>140000</v>
      </c>
      <c r="I207" s="24">
        <v>139950</v>
      </c>
      <c r="J207" s="24">
        <f t="shared" si="44"/>
        <v>50</v>
      </c>
    </row>
    <row r="208" spans="1:10" ht="37.5" customHeight="1" thickBot="1" x14ac:dyDescent="0.35">
      <c r="A208" s="5" t="s">
        <v>145</v>
      </c>
      <c r="B208" s="5" t="s">
        <v>35</v>
      </c>
      <c r="C208" s="5" t="s">
        <v>38</v>
      </c>
      <c r="D208" s="6" t="s">
        <v>147</v>
      </c>
      <c r="E208" s="26">
        <v>40000</v>
      </c>
      <c r="F208" s="26">
        <v>0</v>
      </c>
      <c r="G208" s="27">
        <v>0</v>
      </c>
      <c r="H208" s="25">
        <f t="shared" si="43"/>
        <v>40000</v>
      </c>
      <c r="I208" s="26">
        <v>40000</v>
      </c>
      <c r="J208" s="24">
        <f t="shared" si="44"/>
        <v>0</v>
      </c>
    </row>
    <row r="209" spans="1:10" ht="41.25" customHeight="1" thickTop="1" thickBot="1" x14ac:dyDescent="0.35">
      <c r="A209" s="10" t="s">
        <v>3</v>
      </c>
      <c r="B209" s="10" t="s">
        <v>4</v>
      </c>
      <c r="C209" s="10" t="s">
        <v>5</v>
      </c>
      <c r="D209" s="10" t="s">
        <v>6</v>
      </c>
      <c r="E209" s="10" t="s">
        <v>7</v>
      </c>
      <c r="F209" s="10" t="s">
        <v>8</v>
      </c>
      <c r="G209" s="10" t="s">
        <v>9</v>
      </c>
      <c r="H209" s="10" t="s">
        <v>179</v>
      </c>
      <c r="I209" s="10" t="s">
        <v>10</v>
      </c>
      <c r="J209" s="10" t="s">
        <v>11</v>
      </c>
    </row>
    <row r="210" spans="1:10" ht="41.25" customHeight="1" thickTop="1" x14ac:dyDescent="0.3">
      <c r="A210" s="5" t="s">
        <v>145</v>
      </c>
      <c r="B210" s="5" t="s">
        <v>35</v>
      </c>
      <c r="C210" s="5" t="s">
        <v>38</v>
      </c>
      <c r="D210" s="48" t="s">
        <v>148</v>
      </c>
      <c r="E210" s="26">
        <v>500000</v>
      </c>
      <c r="F210" s="26">
        <v>60000</v>
      </c>
      <c r="G210" s="27">
        <v>0</v>
      </c>
      <c r="H210" s="25">
        <f t="shared" si="43"/>
        <v>560000</v>
      </c>
      <c r="I210" s="26">
        <v>559570</v>
      </c>
      <c r="J210" s="24">
        <f t="shared" si="44"/>
        <v>430</v>
      </c>
    </row>
    <row r="211" spans="1:10" ht="41.25" customHeight="1" x14ac:dyDescent="0.3">
      <c r="A211" s="5" t="s">
        <v>145</v>
      </c>
      <c r="B211" s="5" t="s">
        <v>35</v>
      </c>
      <c r="C211" s="5" t="s">
        <v>38</v>
      </c>
      <c r="D211" s="48" t="s">
        <v>149</v>
      </c>
      <c r="E211" s="26">
        <v>90000</v>
      </c>
      <c r="F211" s="26">
        <v>0</v>
      </c>
      <c r="G211" s="27">
        <v>0</v>
      </c>
      <c r="H211" s="25">
        <f t="shared" si="43"/>
        <v>90000</v>
      </c>
      <c r="I211" s="26">
        <v>89600</v>
      </c>
      <c r="J211" s="24">
        <f t="shared" si="44"/>
        <v>400</v>
      </c>
    </row>
    <row r="212" spans="1:10" ht="40.5" customHeight="1" x14ac:dyDescent="0.3">
      <c r="A212" s="5" t="s">
        <v>145</v>
      </c>
      <c r="B212" s="5" t="s">
        <v>35</v>
      </c>
      <c r="C212" s="5" t="s">
        <v>38</v>
      </c>
      <c r="D212" s="48" t="s">
        <v>150</v>
      </c>
      <c r="E212" s="26">
        <v>60000</v>
      </c>
      <c r="F212" s="26">
        <v>0</v>
      </c>
      <c r="G212" s="27">
        <v>60000</v>
      </c>
      <c r="H212" s="25">
        <f>E212+F212-G212</f>
        <v>0</v>
      </c>
      <c r="I212" s="26">
        <v>0</v>
      </c>
      <c r="J212" s="24">
        <f>H212-I212</f>
        <v>0</v>
      </c>
    </row>
    <row r="213" spans="1:10" ht="40.5" customHeight="1" x14ac:dyDescent="0.3">
      <c r="A213" s="7" t="s">
        <v>145</v>
      </c>
      <c r="B213" s="7" t="s">
        <v>35</v>
      </c>
      <c r="C213" s="7" t="s">
        <v>38</v>
      </c>
      <c r="D213" s="40" t="s">
        <v>151</v>
      </c>
      <c r="E213" s="28">
        <v>60000</v>
      </c>
      <c r="F213" s="28">
        <v>0</v>
      </c>
      <c r="G213" s="29">
        <v>0</v>
      </c>
      <c r="H213" s="30">
        <f t="shared" si="43"/>
        <v>60000</v>
      </c>
      <c r="I213" s="28">
        <v>59776</v>
      </c>
      <c r="J213" s="31">
        <f t="shared" si="44"/>
        <v>224</v>
      </c>
    </row>
    <row r="214" spans="1:10" ht="25.5" customHeight="1" thickBot="1" x14ac:dyDescent="0.35">
      <c r="A214" s="70" t="s">
        <v>47</v>
      </c>
      <c r="B214" s="71"/>
      <c r="C214" s="72"/>
      <c r="D214" s="9"/>
      <c r="E214" s="32">
        <f>SUM(E207:E213)</f>
        <v>870000</v>
      </c>
      <c r="F214" s="32">
        <v>80000</v>
      </c>
      <c r="G214" s="36">
        <v>60000</v>
      </c>
      <c r="H214" s="37">
        <f t="shared" si="43"/>
        <v>890000</v>
      </c>
      <c r="I214" s="32">
        <v>888896</v>
      </c>
      <c r="J214" s="38">
        <f t="shared" si="44"/>
        <v>1104</v>
      </c>
    </row>
    <row r="215" spans="1:10" ht="25.5" customHeight="1" thickTop="1" x14ac:dyDescent="0.3">
      <c r="A215" s="3" t="s">
        <v>145</v>
      </c>
      <c r="B215" s="3" t="s">
        <v>74</v>
      </c>
      <c r="C215" s="3" t="s">
        <v>76</v>
      </c>
      <c r="D215" s="4" t="s">
        <v>185</v>
      </c>
      <c r="E215" s="24">
        <v>20000</v>
      </c>
      <c r="F215" s="24">
        <v>0</v>
      </c>
      <c r="G215" s="25">
        <v>0</v>
      </c>
      <c r="H215" s="25">
        <f t="shared" si="43"/>
        <v>20000</v>
      </c>
      <c r="I215" s="24">
        <v>20000</v>
      </c>
      <c r="J215" s="24">
        <f t="shared" si="44"/>
        <v>0</v>
      </c>
    </row>
    <row r="216" spans="1:10" ht="33" customHeight="1" x14ac:dyDescent="0.3">
      <c r="A216" s="3" t="s">
        <v>145</v>
      </c>
      <c r="B216" s="3" t="s">
        <v>74</v>
      </c>
      <c r="C216" s="3" t="s">
        <v>76</v>
      </c>
      <c r="D216" s="57" t="s">
        <v>186</v>
      </c>
      <c r="E216" s="42">
        <v>15000</v>
      </c>
      <c r="F216" s="42"/>
      <c r="G216" s="41"/>
      <c r="H216" s="41">
        <v>15000</v>
      </c>
      <c r="I216" s="42">
        <v>15000</v>
      </c>
      <c r="J216" s="42"/>
    </row>
    <row r="217" spans="1:10" ht="32.25" customHeight="1" x14ac:dyDescent="0.3">
      <c r="A217" s="3" t="s">
        <v>145</v>
      </c>
      <c r="B217" s="3" t="s">
        <v>74</v>
      </c>
      <c r="C217" s="3" t="s">
        <v>76</v>
      </c>
      <c r="D217" s="57" t="s">
        <v>186</v>
      </c>
      <c r="E217" s="44">
        <v>15000</v>
      </c>
      <c r="F217" s="44"/>
      <c r="G217" s="43"/>
      <c r="H217" s="43">
        <v>15000</v>
      </c>
      <c r="I217" s="44">
        <v>15000</v>
      </c>
      <c r="J217" s="44"/>
    </row>
    <row r="218" spans="1:10" ht="32.25" customHeight="1" x14ac:dyDescent="0.3">
      <c r="A218" s="3" t="s">
        <v>145</v>
      </c>
      <c r="B218" s="3" t="s">
        <v>74</v>
      </c>
      <c r="C218" s="3" t="s">
        <v>76</v>
      </c>
      <c r="D218" s="57" t="s">
        <v>186</v>
      </c>
      <c r="E218" s="44">
        <v>15000</v>
      </c>
      <c r="F218" s="44"/>
      <c r="G218" s="43"/>
      <c r="H218" s="43">
        <v>15000</v>
      </c>
      <c r="I218" s="44">
        <v>15000</v>
      </c>
      <c r="J218" s="44"/>
    </row>
    <row r="219" spans="1:10" ht="33.75" customHeight="1" x14ac:dyDescent="0.3">
      <c r="A219" s="3" t="s">
        <v>145</v>
      </c>
      <c r="B219" s="3" t="s">
        <v>74</v>
      </c>
      <c r="C219" s="3" t="s">
        <v>76</v>
      </c>
      <c r="D219" s="57" t="s">
        <v>186</v>
      </c>
      <c r="E219" s="44">
        <v>15000</v>
      </c>
      <c r="F219" s="44"/>
      <c r="G219" s="43"/>
      <c r="H219" s="43">
        <v>15000</v>
      </c>
      <c r="I219" s="44">
        <v>15000</v>
      </c>
      <c r="J219" s="44"/>
    </row>
    <row r="220" spans="1:10" ht="33.75" customHeight="1" x14ac:dyDescent="0.3">
      <c r="A220" s="3" t="s">
        <v>145</v>
      </c>
      <c r="B220" s="3" t="s">
        <v>74</v>
      </c>
      <c r="C220" s="3" t="s">
        <v>76</v>
      </c>
      <c r="D220" s="57" t="s">
        <v>186</v>
      </c>
      <c r="E220" s="44">
        <v>15000</v>
      </c>
      <c r="F220" s="44"/>
      <c r="G220" s="43"/>
      <c r="H220" s="43">
        <v>15000</v>
      </c>
      <c r="I220" s="44">
        <v>15000</v>
      </c>
      <c r="J220" s="44"/>
    </row>
    <row r="221" spans="1:10" ht="31.5" customHeight="1" x14ac:dyDescent="0.3">
      <c r="A221" s="3" t="s">
        <v>145</v>
      </c>
      <c r="B221" s="3" t="s">
        <v>74</v>
      </c>
      <c r="C221" s="3" t="s">
        <v>76</v>
      </c>
      <c r="D221" s="57" t="s">
        <v>186</v>
      </c>
      <c r="E221" s="44">
        <v>15000</v>
      </c>
      <c r="F221" s="44"/>
      <c r="G221" s="43"/>
      <c r="H221" s="43">
        <v>15000</v>
      </c>
      <c r="I221" s="44">
        <v>15000</v>
      </c>
      <c r="J221" s="44"/>
    </row>
    <row r="222" spans="1:10" ht="24" customHeight="1" x14ac:dyDescent="0.3">
      <c r="A222" s="7" t="s">
        <v>145</v>
      </c>
      <c r="B222" s="7" t="s">
        <v>74</v>
      </c>
      <c r="C222" s="60" t="s">
        <v>152</v>
      </c>
      <c r="D222" s="40" t="s">
        <v>192</v>
      </c>
      <c r="E222" s="44">
        <v>225000</v>
      </c>
      <c r="F222" s="44"/>
      <c r="G222" s="43"/>
      <c r="H222" s="43">
        <v>225000</v>
      </c>
      <c r="I222" s="44">
        <v>225000</v>
      </c>
      <c r="J222" s="44"/>
    </row>
    <row r="223" spans="1:10" ht="24" customHeight="1" x14ac:dyDescent="0.3">
      <c r="A223" s="7" t="s">
        <v>145</v>
      </c>
      <c r="B223" s="7" t="s">
        <v>74</v>
      </c>
      <c r="C223" s="60" t="s">
        <v>152</v>
      </c>
      <c r="D223" s="40" t="s">
        <v>193</v>
      </c>
      <c r="E223" s="58">
        <v>70000</v>
      </c>
      <c r="F223" s="58"/>
      <c r="G223" s="59"/>
      <c r="H223" s="43">
        <v>70000</v>
      </c>
      <c r="I223" s="58">
        <v>70000</v>
      </c>
      <c r="J223" s="58"/>
    </row>
    <row r="224" spans="1:10" ht="22.5" customHeight="1" x14ac:dyDescent="0.3">
      <c r="A224" s="7" t="s">
        <v>145</v>
      </c>
      <c r="B224" s="7" t="s">
        <v>74</v>
      </c>
      <c r="C224" s="60" t="s">
        <v>152</v>
      </c>
      <c r="D224" s="40" t="s">
        <v>194</v>
      </c>
      <c r="E224" s="28">
        <v>30000</v>
      </c>
      <c r="F224" s="28">
        <v>0</v>
      </c>
      <c r="G224" s="29">
        <v>0</v>
      </c>
      <c r="H224" s="30">
        <f t="shared" si="43"/>
        <v>30000</v>
      </c>
      <c r="I224" s="28">
        <v>0</v>
      </c>
      <c r="J224" s="31">
        <f t="shared" si="44"/>
        <v>30000</v>
      </c>
    </row>
    <row r="225" spans="1:10" ht="25.5" customHeight="1" thickBot="1" x14ac:dyDescent="0.35">
      <c r="A225" s="70" t="s">
        <v>77</v>
      </c>
      <c r="B225" s="71"/>
      <c r="C225" s="72"/>
      <c r="D225" s="9"/>
      <c r="E225" s="32">
        <f t="shared" ref="E225:J225" si="54">SUM(E215:E224)</f>
        <v>435000</v>
      </c>
      <c r="F225" s="32">
        <f t="shared" si="54"/>
        <v>0</v>
      </c>
      <c r="G225" s="32">
        <f t="shared" si="54"/>
        <v>0</v>
      </c>
      <c r="H225" s="32">
        <f t="shared" si="54"/>
        <v>435000</v>
      </c>
      <c r="I225" s="32">
        <f t="shared" si="54"/>
        <v>405000</v>
      </c>
      <c r="J225" s="32">
        <f t="shared" si="54"/>
        <v>30000</v>
      </c>
    </row>
    <row r="226" spans="1:10" ht="25.5" customHeight="1" thickTop="1" thickBot="1" x14ac:dyDescent="0.35">
      <c r="A226" s="67" t="s">
        <v>153</v>
      </c>
      <c r="B226" s="68"/>
      <c r="C226" s="69"/>
      <c r="D226" s="14"/>
      <c r="E226" s="35">
        <f t="shared" ref="E226:J226" si="55">E214+E225</f>
        <v>1305000</v>
      </c>
      <c r="F226" s="35">
        <f t="shared" si="55"/>
        <v>80000</v>
      </c>
      <c r="G226" s="35">
        <f t="shared" si="55"/>
        <v>60000</v>
      </c>
      <c r="H226" s="35">
        <f t="shared" si="55"/>
        <v>1325000</v>
      </c>
      <c r="I226" s="35">
        <f t="shared" si="55"/>
        <v>1293896</v>
      </c>
      <c r="J226" s="35">
        <f t="shared" si="55"/>
        <v>31104</v>
      </c>
    </row>
    <row r="227" spans="1:10" ht="41.25" customHeight="1" thickTop="1" thickBot="1" x14ac:dyDescent="0.35">
      <c r="A227" s="10" t="s">
        <v>3</v>
      </c>
      <c r="B227" s="10" t="s">
        <v>4</v>
      </c>
      <c r="C227" s="10" t="s">
        <v>5</v>
      </c>
      <c r="D227" s="10" t="s">
        <v>6</v>
      </c>
      <c r="E227" s="10" t="s">
        <v>7</v>
      </c>
      <c r="F227" s="10" t="s">
        <v>8</v>
      </c>
      <c r="G227" s="10" t="s">
        <v>9</v>
      </c>
      <c r="H227" s="10" t="s">
        <v>179</v>
      </c>
      <c r="I227" s="10" t="s">
        <v>10</v>
      </c>
      <c r="J227" s="10" t="s">
        <v>11</v>
      </c>
    </row>
    <row r="228" spans="1:10" ht="39.950000000000003" customHeight="1" thickTop="1" x14ac:dyDescent="0.3">
      <c r="A228" s="3" t="s">
        <v>154</v>
      </c>
      <c r="B228" s="3" t="s">
        <v>35</v>
      </c>
      <c r="C228" s="3" t="s">
        <v>38</v>
      </c>
      <c r="D228" s="4" t="s">
        <v>155</v>
      </c>
      <c r="E228" s="24">
        <v>90000</v>
      </c>
      <c r="F228" s="24">
        <v>25000</v>
      </c>
      <c r="G228" s="25">
        <v>6000</v>
      </c>
      <c r="H228" s="25">
        <f t="shared" si="43"/>
        <v>109000</v>
      </c>
      <c r="I228" s="24">
        <v>108750</v>
      </c>
      <c r="J228" s="24">
        <f t="shared" si="44"/>
        <v>250</v>
      </c>
    </row>
    <row r="229" spans="1:10" ht="39.950000000000003" customHeight="1" x14ac:dyDescent="0.3">
      <c r="A229" s="5" t="s">
        <v>154</v>
      </c>
      <c r="B229" s="5" t="s">
        <v>35</v>
      </c>
      <c r="C229" s="5" t="s">
        <v>38</v>
      </c>
      <c r="D229" s="6" t="s">
        <v>156</v>
      </c>
      <c r="E229" s="26">
        <v>350000</v>
      </c>
      <c r="F229" s="26">
        <v>0</v>
      </c>
      <c r="G229" s="27">
        <v>320000</v>
      </c>
      <c r="H229" s="25">
        <f t="shared" si="43"/>
        <v>30000</v>
      </c>
      <c r="I229" s="26">
        <v>29500</v>
      </c>
      <c r="J229" s="24">
        <f t="shared" si="44"/>
        <v>500</v>
      </c>
    </row>
    <row r="230" spans="1:10" ht="39.950000000000003" customHeight="1" x14ac:dyDescent="0.3">
      <c r="A230" s="5" t="s">
        <v>154</v>
      </c>
      <c r="B230" s="5" t="s">
        <v>35</v>
      </c>
      <c r="C230" s="5" t="s">
        <v>38</v>
      </c>
      <c r="D230" s="6" t="s">
        <v>157</v>
      </c>
      <c r="E230" s="26">
        <v>250000</v>
      </c>
      <c r="F230" s="26">
        <v>0</v>
      </c>
      <c r="G230" s="27">
        <v>83000</v>
      </c>
      <c r="H230" s="25">
        <f t="shared" si="43"/>
        <v>167000</v>
      </c>
      <c r="I230" s="26">
        <v>166745</v>
      </c>
      <c r="J230" s="24">
        <f t="shared" si="44"/>
        <v>255</v>
      </c>
    </row>
    <row r="231" spans="1:10" ht="39.950000000000003" customHeight="1" x14ac:dyDescent="0.3">
      <c r="A231" s="5" t="s">
        <v>154</v>
      </c>
      <c r="B231" s="5" t="s">
        <v>35</v>
      </c>
      <c r="C231" s="5" t="s">
        <v>38</v>
      </c>
      <c r="D231" s="6" t="s">
        <v>158</v>
      </c>
      <c r="E231" s="26">
        <v>5000</v>
      </c>
      <c r="F231" s="26">
        <v>0</v>
      </c>
      <c r="G231" s="27">
        <v>0</v>
      </c>
      <c r="H231" s="25">
        <f t="shared" ref="H231:H253" si="56">E231+F231-G231</f>
        <v>5000</v>
      </c>
      <c r="I231" s="26">
        <v>2300</v>
      </c>
      <c r="J231" s="24">
        <f t="shared" ref="J231:J253" si="57">H231-I231</f>
        <v>2700</v>
      </c>
    </row>
    <row r="232" spans="1:10" ht="39.950000000000003" customHeight="1" x14ac:dyDescent="0.3">
      <c r="A232" s="7" t="s">
        <v>154</v>
      </c>
      <c r="B232" s="7" t="s">
        <v>35</v>
      </c>
      <c r="C232" s="7" t="s">
        <v>38</v>
      </c>
      <c r="D232" s="8" t="s">
        <v>159</v>
      </c>
      <c r="E232" s="28">
        <v>30000</v>
      </c>
      <c r="F232" s="28">
        <v>0</v>
      </c>
      <c r="G232" s="29">
        <v>0</v>
      </c>
      <c r="H232" s="30">
        <f t="shared" si="56"/>
        <v>30000</v>
      </c>
      <c r="I232" s="28">
        <v>0</v>
      </c>
      <c r="J232" s="31">
        <f t="shared" si="57"/>
        <v>30000</v>
      </c>
    </row>
    <row r="233" spans="1:10" ht="25.5" customHeight="1" thickBot="1" x14ac:dyDescent="0.35">
      <c r="A233" s="70" t="s">
        <v>47</v>
      </c>
      <c r="B233" s="71"/>
      <c r="C233" s="72"/>
      <c r="D233" s="9"/>
      <c r="E233" s="32">
        <f t="shared" ref="E233:J233" si="58">SUM(E228:E232)</f>
        <v>725000</v>
      </c>
      <c r="F233" s="32">
        <f t="shared" si="58"/>
        <v>25000</v>
      </c>
      <c r="G233" s="32">
        <f t="shared" si="58"/>
        <v>409000</v>
      </c>
      <c r="H233" s="32">
        <f t="shared" si="58"/>
        <v>341000</v>
      </c>
      <c r="I233" s="32">
        <f t="shared" si="58"/>
        <v>307295</v>
      </c>
      <c r="J233" s="32">
        <f t="shared" si="58"/>
        <v>33705</v>
      </c>
    </row>
    <row r="234" spans="1:10" ht="30" customHeight="1" thickTop="1" x14ac:dyDescent="0.3">
      <c r="A234" s="49">
        <v>13</v>
      </c>
      <c r="B234" s="49" t="s">
        <v>74</v>
      </c>
      <c r="C234" s="49" t="s">
        <v>76</v>
      </c>
      <c r="D234" s="61" t="s">
        <v>195</v>
      </c>
      <c r="E234" s="51">
        <v>3000</v>
      </c>
      <c r="F234" s="62"/>
      <c r="G234" s="62"/>
      <c r="H234" s="52">
        <v>3000</v>
      </c>
      <c r="I234" s="62">
        <v>3000</v>
      </c>
      <c r="J234" s="62"/>
    </row>
    <row r="235" spans="1:10" ht="27" customHeight="1" x14ac:dyDescent="0.3">
      <c r="A235" s="66" t="s">
        <v>154</v>
      </c>
      <c r="B235" s="53" t="s">
        <v>74</v>
      </c>
      <c r="C235" s="53" t="s">
        <v>76</v>
      </c>
      <c r="D235" s="63" t="s">
        <v>196</v>
      </c>
      <c r="E235" s="44">
        <v>40000</v>
      </c>
      <c r="F235" s="64"/>
      <c r="G235" s="64"/>
      <c r="H235" s="43">
        <v>40000</v>
      </c>
      <c r="I235" s="64">
        <v>40000</v>
      </c>
      <c r="J235" s="64"/>
    </row>
    <row r="236" spans="1:10" ht="37.5" customHeight="1" x14ac:dyDescent="0.3">
      <c r="A236" s="55" t="s">
        <v>154</v>
      </c>
      <c r="B236" s="55" t="s">
        <v>74</v>
      </c>
      <c r="C236" s="55" t="s">
        <v>76</v>
      </c>
      <c r="D236" s="56" t="s">
        <v>197</v>
      </c>
      <c r="E236" s="46">
        <v>20000</v>
      </c>
      <c r="F236" s="46">
        <v>0</v>
      </c>
      <c r="G236" s="45">
        <v>0</v>
      </c>
      <c r="H236" s="45">
        <f t="shared" si="56"/>
        <v>20000</v>
      </c>
      <c r="I236" s="46">
        <v>20000</v>
      </c>
      <c r="J236" s="46">
        <f t="shared" si="57"/>
        <v>0</v>
      </c>
    </row>
    <row r="237" spans="1:10" ht="25.5" customHeight="1" thickBot="1" x14ac:dyDescent="0.35">
      <c r="A237" s="70" t="s">
        <v>77</v>
      </c>
      <c r="B237" s="71"/>
      <c r="C237" s="72"/>
      <c r="D237" s="9"/>
      <c r="E237" s="32">
        <f t="shared" ref="E237:J237" si="59">SUM(E234:E236)</f>
        <v>63000</v>
      </c>
      <c r="F237" s="32">
        <f t="shared" si="59"/>
        <v>0</v>
      </c>
      <c r="G237" s="32">
        <f t="shared" si="59"/>
        <v>0</v>
      </c>
      <c r="H237" s="32">
        <f t="shared" si="59"/>
        <v>63000</v>
      </c>
      <c r="I237" s="32">
        <f t="shared" si="59"/>
        <v>63000</v>
      </c>
      <c r="J237" s="32">
        <f t="shared" si="59"/>
        <v>0</v>
      </c>
    </row>
    <row r="238" spans="1:10" ht="25.5" customHeight="1" thickTop="1" thickBot="1" x14ac:dyDescent="0.35">
      <c r="A238" s="67" t="s">
        <v>160</v>
      </c>
      <c r="B238" s="68"/>
      <c r="C238" s="69"/>
      <c r="D238" s="14"/>
      <c r="E238" s="35">
        <f t="shared" ref="E238:J238" si="60">E233+E237</f>
        <v>788000</v>
      </c>
      <c r="F238" s="35">
        <f t="shared" si="60"/>
        <v>25000</v>
      </c>
      <c r="G238" s="35">
        <f t="shared" si="60"/>
        <v>409000</v>
      </c>
      <c r="H238" s="35">
        <f t="shared" si="60"/>
        <v>404000</v>
      </c>
      <c r="I238" s="35">
        <f t="shared" si="60"/>
        <v>370295</v>
      </c>
      <c r="J238" s="35">
        <f t="shared" si="60"/>
        <v>33705</v>
      </c>
    </row>
    <row r="239" spans="1:10" ht="65.25" customHeight="1" thickTop="1" x14ac:dyDescent="0.3">
      <c r="A239" s="3" t="s">
        <v>161</v>
      </c>
      <c r="B239" s="3" t="s">
        <v>35</v>
      </c>
      <c r="C239" s="3" t="s">
        <v>38</v>
      </c>
      <c r="D239" s="65" t="s">
        <v>162</v>
      </c>
      <c r="E239" s="24">
        <v>0</v>
      </c>
      <c r="F239" s="24">
        <v>50000</v>
      </c>
      <c r="G239" s="25">
        <v>0</v>
      </c>
      <c r="H239" s="25">
        <f t="shared" si="56"/>
        <v>50000</v>
      </c>
      <c r="I239" s="24">
        <v>49700</v>
      </c>
      <c r="J239" s="24">
        <f t="shared" si="57"/>
        <v>300</v>
      </c>
    </row>
    <row r="240" spans="1:10" ht="39.950000000000003" customHeight="1" x14ac:dyDescent="0.3">
      <c r="A240" s="5" t="s">
        <v>161</v>
      </c>
      <c r="B240" s="5" t="s">
        <v>35</v>
      </c>
      <c r="C240" s="5" t="s">
        <v>38</v>
      </c>
      <c r="D240" s="6" t="s">
        <v>163</v>
      </c>
      <c r="E240" s="26">
        <v>20000</v>
      </c>
      <c r="F240" s="26">
        <v>0</v>
      </c>
      <c r="G240" s="27">
        <v>0</v>
      </c>
      <c r="H240" s="25">
        <f t="shared" si="56"/>
        <v>20000</v>
      </c>
      <c r="I240" s="26">
        <v>0</v>
      </c>
      <c r="J240" s="24">
        <f t="shared" si="57"/>
        <v>20000</v>
      </c>
    </row>
    <row r="241" spans="1:10" ht="39.950000000000003" customHeight="1" x14ac:dyDescent="0.3">
      <c r="A241" s="7" t="s">
        <v>161</v>
      </c>
      <c r="B241" s="7" t="s">
        <v>35</v>
      </c>
      <c r="C241" s="7" t="s">
        <v>38</v>
      </c>
      <c r="D241" s="8" t="s">
        <v>164</v>
      </c>
      <c r="E241" s="28">
        <v>50000</v>
      </c>
      <c r="F241" s="28">
        <v>0</v>
      </c>
      <c r="G241" s="29">
        <v>49000</v>
      </c>
      <c r="H241" s="30">
        <f t="shared" si="56"/>
        <v>1000</v>
      </c>
      <c r="I241" s="28">
        <v>0</v>
      </c>
      <c r="J241" s="31">
        <f t="shared" si="57"/>
        <v>1000</v>
      </c>
    </row>
    <row r="242" spans="1:10" ht="23.25" customHeight="1" thickBot="1" x14ac:dyDescent="0.35">
      <c r="A242" s="70" t="s">
        <v>47</v>
      </c>
      <c r="B242" s="71"/>
      <c r="C242" s="72"/>
      <c r="D242" s="9"/>
      <c r="E242" s="32">
        <f t="shared" ref="E242:J242" si="61">SUM(E239:E241)</f>
        <v>70000</v>
      </c>
      <c r="F242" s="32">
        <f t="shared" si="61"/>
        <v>50000</v>
      </c>
      <c r="G242" s="32">
        <f t="shared" si="61"/>
        <v>49000</v>
      </c>
      <c r="H242" s="32">
        <f t="shared" si="61"/>
        <v>71000</v>
      </c>
      <c r="I242" s="32">
        <f t="shared" si="61"/>
        <v>49700</v>
      </c>
      <c r="J242" s="32">
        <f t="shared" si="61"/>
        <v>21300</v>
      </c>
    </row>
    <row r="243" spans="1:10" ht="41.25" customHeight="1" thickTop="1" thickBot="1" x14ac:dyDescent="0.35">
      <c r="A243" s="10" t="s">
        <v>3</v>
      </c>
      <c r="B243" s="10" t="s">
        <v>4</v>
      </c>
      <c r="C243" s="10" t="s">
        <v>5</v>
      </c>
      <c r="D243" s="10" t="s">
        <v>6</v>
      </c>
      <c r="E243" s="10" t="s">
        <v>7</v>
      </c>
      <c r="F243" s="10" t="s">
        <v>8</v>
      </c>
      <c r="G243" s="10" t="s">
        <v>9</v>
      </c>
      <c r="H243" s="10" t="s">
        <v>179</v>
      </c>
      <c r="I243" s="10" t="s">
        <v>10</v>
      </c>
      <c r="J243" s="10" t="s">
        <v>11</v>
      </c>
    </row>
    <row r="244" spans="1:10" ht="25.5" customHeight="1" thickTop="1" x14ac:dyDescent="0.3">
      <c r="A244" s="12" t="s">
        <v>161</v>
      </c>
      <c r="B244" s="12" t="s">
        <v>48</v>
      </c>
      <c r="C244" s="12" t="s">
        <v>165</v>
      </c>
      <c r="D244" s="13" t="s">
        <v>15</v>
      </c>
      <c r="E244" s="31">
        <v>10000</v>
      </c>
      <c r="F244" s="31">
        <v>0</v>
      </c>
      <c r="G244" s="30">
        <v>0</v>
      </c>
      <c r="H244" s="30">
        <f t="shared" si="56"/>
        <v>10000</v>
      </c>
      <c r="I244" s="31">
        <v>6000</v>
      </c>
      <c r="J244" s="31">
        <f t="shared" si="57"/>
        <v>4000</v>
      </c>
    </row>
    <row r="245" spans="1:10" ht="25.5" customHeight="1" thickBot="1" x14ac:dyDescent="0.35">
      <c r="A245" s="70" t="s">
        <v>57</v>
      </c>
      <c r="B245" s="71"/>
      <c r="C245" s="72"/>
      <c r="D245" s="9"/>
      <c r="E245" s="32">
        <f t="shared" ref="E245:J245" si="62">E244</f>
        <v>10000</v>
      </c>
      <c r="F245" s="32">
        <f t="shared" si="62"/>
        <v>0</v>
      </c>
      <c r="G245" s="32">
        <f t="shared" si="62"/>
        <v>0</v>
      </c>
      <c r="H245" s="32">
        <f t="shared" si="62"/>
        <v>10000</v>
      </c>
      <c r="I245" s="32">
        <f t="shared" si="62"/>
        <v>6000</v>
      </c>
      <c r="J245" s="32">
        <f t="shared" si="62"/>
        <v>4000</v>
      </c>
    </row>
    <row r="246" spans="1:10" ht="25.5" customHeight="1" thickTop="1" thickBot="1" x14ac:dyDescent="0.35">
      <c r="A246" s="67" t="s">
        <v>166</v>
      </c>
      <c r="B246" s="68"/>
      <c r="C246" s="69"/>
      <c r="D246" s="14"/>
      <c r="E246" s="35">
        <f t="shared" ref="E246:J246" si="63">E242+E245</f>
        <v>80000</v>
      </c>
      <c r="F246" s="35">
        <f t="shared" si="63"/>
        <v>50000</v>
      </c>
      <c r="G246" s="35">
        <f t="shared" si="63"/>
        <v>49000</v>
      </c>
      <c r="H246" s="35">
        <f t="shared" si="63"/>
        <v>81000</v>
      </c>
      <c r="I246" s="35">
        <f t="shared" si="63"/>
        <v>55700</v>
      </c>
      <c r="J246" s="35">
        <f t="shared" si="63"/>
        <v>25300</v>
      </c>
    </row>
    <row r="247" spans="1:10" ht="25.5" customHeight="1" thickTop="1" x14ac:dyDescent="0.3">
      <c r="A247" s="3" t="s">
        <v>167</v>
      </c>
      <c r="B247" s="3" t="s">
        <v>167</v>
      </c>
      <c r="C247" s="3" t="s">
        <v>168</v>
      </c>
      <c r="D247" s="4" t="s">
        <v>15</v>
      </c>
      <c r="E247" s="24">
        <v>130000</v>
      </c>
      <c r="F247" s="24">
        <v>0</v>
      </c>
      <c r="G247" s="25">
        <v>0</v>
      </c>
      <c r="H247" s="25">
        <f t="shared" si="56"/>
        <v>130000</v>
      </c>
      <c r="I247" s="24">
        <v>110421</v>
      </c>
      <c r="J247" s="24">
        <f t="shared" si="57"/>
        <v>19579</v>
      </c>
    </row>
    <row r="248" spans="1:10" ht="25.5" customHeight="1" x14ac:dyDescent="0.3">
      <c r="A248" s="5" t="s">
        <v>167</v>
      </c>
      <c r="B248" s="5" t="s">
        <v>167</v>
      </c>
      <c r="C248" s="5" t="s">
        <v>169</v>
      </c>
      <c r="D248" s="6" t="s">
        <v>15</v>
      </c>
      <c r="E248" s="26">
        <v>10164000</v>
      </c>
      <c r="F248" s="26">
        <v>0</v>
      </c>
      <c r="G248" s="27">
        <v>0</v>
      </c>
      <c r="H248" s="25">
        <f t="shared" si="56"/>
        <v>10164000</v>
      </c>
      <c r="I248" s="26">
        <v>9824100</v>
      </c>
      <c r="J248" s="24">
        <f t="shared" si="57"/>
        <v>339900</v>
      </c>
    </row>
    <row r="249" spans="1:10" ht="25.5" customHeight="1" x14ac:dyDescent="0.3">
      <c r="A249" s="5" t="s">
        <v>167</v>
      </c>
      <c r="B249" s="5" t="s">
        <v>167</v>
      </c>
      <c r="C249" s="5" t="s">
        <v>170</v>
      </c>
      <c r="D249" s="6" t="s">
        <v>15</v>
      </c>
      <c r="E249" s="26">
        <v>3110400</v>
      </c>
      <c r="F249" s="26">
        <v>0</v>
      </c>
      <c r="G249" s="27">
        <v>0</v>
      </c>
      <c r="H249" s="25">
        <f t="shared" si="56"/>
        <v>3110400</v>
      </c>
      <c r="I249" s="26">
        <v>2741600</v>
      </c>
      <c r="J249" s="24">
        <f t="shared" si="57"/>
        <v>368800</v>
      </c>
    </row>
    <row r="250" spans="1:10" ht="25.5" customHeight="1" x14ac:dyDescent="0.3">
      <c r="A250" s="5" t="s">
        <v>167</v>
      </c>
      <c r="B250" s="5" t="s">
        <v>167</v>
      </c>
      <c r="C250" s="5" t="s">
        <v>171</v>
      </c>
      <c r="D250" s="6" t="s">
        <v>15</v>
      </c>
      <c r="E250" s="26">
        <v>24000</v>
      </c>
      <c r="F250" s="26">
        <v>0</v>
      </c>
      <c r="G250" s="27">
        <v>0</v>
      </c>
      <c r="H250" s="25">
        <f t="shared" si="56"/>
        <v>24000</v>
      </c>
      <c r="I250" s="26">
        <v>22000</v>
      </c>
      <c r="J250" s="24">
        <f t="shared" si="57"/>
        <v>2000</v>
      </c>
    </row>
    <row r="251" spans="1:10" ht="25.5" customHeight="1" x14ac:dyDescent="0.3">
      <c r="A251" s="5" t="s">
        <v>167</v>
      </c>
      <c r="B251" s="5" t="s">
        <v>167</v>
      </c>
      <c r="C251" s="5" t="s">
        <v>172</v>
      </c>
      <c r="D251" s="6" t="s">
        <v>15</v>
      </c>
      <c r="E251" s="26">
        <v>774460</v>
      </c>
      <c r="F251" s="26">
        <v>445000</v>
      </c>
      <c r="G251" s="27">
        <v>0</v>
      </c>
      <c r="H251" s="25">
        <f t="shared" si="56"/>
        <v>1219460</v>
      </c>
      <c r="I251" s="26">
        <v>1167975</v>
      </c>
      <c r="J251" s="24">
        <f t="shared" si="57"/>
        <v>51485</v>
      </c>
    </row>
    <row r="252" spans="1:10" ht="25.5" customHeight="1" x14ac:dyDescent="0.3">
      <c r="A252" s="5" t="s">
        <v>167</v>
      </c>
      <c r="B252" s="5" t="s">
        <v>167</v>
      </c>
      <c r="C252" s="5" t="s">
        <v>173</v>
      </c>
      <c r="D252" s="6" t="s">
        <v>15</v>
      </c>
      <c r="E252" s="26">
        <v>250000</v>
      </c>
      <c r="F252" s="26">
        <v>0</v>
      </c>
      <c r="G252" s="27">
        <v>100000</v>
      </c>
      <c r="H252" s="25">
        <f t="shared" si="56"/>
        <v>150000</v>
      </c>
      <c r="I252" s="26">
        <v>133578</v>
      </c>
      <c r="J252" s="24">
        <f t="shared" si="57"/>
        <v>16422</v>
      </c>
    </row>
    <row r="253" spans="1:10" ht="39.950000000000003" customHeight="1" x14ac:dyDescent="0.3">
      <c r="A253" s="7" t="s">
        <v>167</v>
      </c>
      <c r="B253" s="7" t="s">
        <v>167</v>
      </c>
      <c r="C253" s="7" t="s">
        <v>174</v>
      </c>
      <c r="D253" s="8" t="s">
        <v>15</v>
      </c>
      <c r="E253" s="28">
        <v>198560</v>
      </c>
      <c r="F253" s="28">
        <v>0</v>
      </c>
      <c r="G253" s="29">
        <v>0</v>
      </c>
      <c r="H253" s="30">
        <f t="shared" si="56"/>
        <v>198560</v>
      </c>
      <c r="I253" s="28">
        <v>198560</v>
      </c>
      <c r="J253" s="31">
        <f t="shared" si="57"/>
        <v>0</v>
      </c>
    </row>
    <row r="254" spans="1:10" ht="25.5" customHeight="1" thickBot="1" x14ac:dyDescent="0.35">
      <c r="A254" s="70" t="s">
        <v>175</v>
      </c>
      <c r="B254" s="71"/>
      <c r="C254" s="72"/>
      <c r="D254" s="9"/>
      <c r="E254" s="32">
        <f t="shared" ref="E254:J254" si="64">SUM(E247:E253)</f>
        <v>14651420</v>
      </c>
      <c r="F254" s="32">
        <f t="shared" si="64"/>
        <v>445000</v>
      </c>
      <c r="G254" s="32">
        <f t="shared" si="64"/>
        <v>100000</v>
      </c>
      <c r="H254" s="32">
        <f t="shared" si="64"/>
        <v>14996420</v>
      </c>
      <c r="I254" s="32">
        <f t="shared" si="64"/>
        <v>14198234</v>
      </c>
      <c r="J254" s="32">
        <f t="shared" si="64"/>
        <v>798186</v>
      </c>
    </row>
    <row r="255" spans="1:10" ht="25.5" customHeight="1" thickTop="1" thickBot="1" x14ac:dyDescent="0.35">
      <c r="A255" s="67" t="s">
        <v>176</v>
      </c>
      <c r="B255" s="68"/>
      <c r="C255" s="69"/>
      <c r="D255" s="14"/>
      <c r="E255" s="35">
        <f t="shared" ref="E255:J255" si="65">E254</f>
        <v>14651420</v>
      </c>
      <c r="F255" s="35">
        <f t="shared" si="65"/>
        <v>445000</v>
      </c>
      <c r="G255" s="35">
        <f t="shared" si="65"/>
        <v>100000</v>
      </c>
      <c r="H255" s="35">
        <f t="shared" si="65"/>
        <v>14996420</v>
      </c>
      <c r="I255" s="35">
        <f t="shared" si="65"/>
        <v>14198234</v>
      </c>
      <c r="J255" s="35">
        <f t="shared" si="65"/>
        <v>798186</v>
      </c>
    </row>
    <row r="256" spans="1:10" ht="25.5" customHeight="1" thickTop="1" thickBot="1" x14ac:dyDescent="0.35">
      <c r="A256" s="67" t="s">
        <v>177</v>
      </c>
      <c r="B256" s="68"/>
      <c r="C256" s="69"/>
      <c r="D256" s="14"/>
      <c r="E256" s="35">
        <f t="shared" ref="E256:J256" si="66">E68+E96+E103+E125+E139+E146+E177+E196+E206+E226+E238+E246+E255</f>
        <v>48000000</v>
      </c>
      <c r="F256" s="35">
        <f t="shared" si="66"/>
        <v>2200200</v>
      </c>
      <c r="G256" s="35">
        <f t="shared" si="66"/>
        <v>2200200</v>
      </c>
      <c r="H256" s="35">
        <f t="shared" si="66"/>
        <v>48000000</v>
      </c>
      <c r="I256" s="35">
        <f t="shared" si="66"/>
        <v>40057394.989999995</v>
      </c>
      <c r="J256" s="35">
        <f t="shared" si="66"/>
        <v>7942605.0099999998</v>
      </c>
    </row>
    <row r="257" spans="5:5" ht="25.5" customHeight="1" thickTop="1" x14ac:dyDescent="0.3"/>
    <row r="259" spans="5:5" ht="25.5" customHeight="1" x14ac:dyDescent="0.3">
      <c r="E259" s="22"/>
    </row>
    <row r="260" spans="5:5" ht="25.5" customHeight="1" x14ac:dyDescent="0.3">
      <c r="E260" s="22"/>
    </row>
    <row r="261" spans="5:5" ht="25.5" customHeight="1" x14ac:dyDescent="0.3">
      <c r="E261" s="23"/>
    </row>
  </sheetData>
  <mergeCells count="58">
    <mergeCell ref="A62:C62"/>
    <mergeCell ref="A1:J1"/>
    <mergeCell ref="A2:J2"/>
    <mergeCell ref="A3:J3"/>
    <mergeCell ref="A4:J4"/>
    <mergeCell ref="A11:C11"/>
    <mergeCell ref="A19:C19"/>
    <mergeCell ref="A27:C27"/>
    <mergeCell ref="A40:C40"/>
    <mergeCell ref="A49:C49"/>
    <mergeCell ref="A54:C54"/>
    <mergeCell ref="A60:C60"/>
    <mergeCell ref="A113:C113"/>
    <mergeCell ref="A67:C67"/>
    <mergeCell ref="A68:C68"/>
    <mergeCell ref="A73:C73"/>
    <mergeCell ref="A78:C78"/>
    <mergeCell ref="A86:C86"/>
    <mergeCell ref="A89:C89"/>
    <mergeCell ref="A95:C95"/>
    <mergeCell ref="A96:C96"/>
    <mergeCell ref="A102:C102"/>
    <mergeCell ref="A103:C103"/>
    <mergeCell ref="A108:C108"/>
    <mergeCell ref="A151:C151"/>
    <mergeCell ref="A118:C118"/>
    <mergeCell ref="A122:C122"/>
    <mergeCell ref="A124:C124"/>
    <mergeCell ref="A125:C125"/>
    <mergeCell ref="A130:C130"/>
    <mergeCell ref="A132:C132"/>
    <mergeCell ref="A138:C138"/>
    <mergeCell ref="A139:C139"/>
    <mergeCell ref="A142:C142"/>
    <mergeCell ref="A145:C145"/>
    <mergeCell ref="A146:C146"/>
    <mergeCell ref="A225:C225"/>
    <mergeCell ref="A156:C156"/>
    <mergeCell ref="A164:C164"/>
    <mergeCell ref="A171:C171"/>
    <mergeCell ref="A174:C174"/>
    <mergeCell ref="A176:C176"/>
    <mergeCell ref="A177:C177"/>
    <mergeCell ref="A195:C195"/>
    <mergeCell ref="A196:C196"/>
    <mergeCell ref="A205:C205"/>
    <mergeCell ref="A206:C206"/>
    <mergeCell ref="A214:C214"/>
    <mergeCell ref="A246:C246"/>
    <mergeCell ref="A254:C254"/>
    <mergeCell ref="A255:C255"/>
    <mergeCell ref="A256:C256"/>
    <mergeCell ref="A226:C226"/>
    <mergeCell ref="A233:C233"/>
    <mergeCell ref="A237:C237"/>
    <mergeCell ref="A238:C238"/>
    <mergeCell ref="A242:C242"/>
    <mergeCell ref="A245:C245"/>
  </mergeCells>
  <pageMargins left="0.19685039370078741" right="0.19685039370078741" top="0.78740157480314965" bottom="0.19685039370078741" header="0.47244094488188981" footer="0.47244094488188981"/>
  <pageSetup paperSize="9" scale="9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showGridLines="0" tabSelected="1" topLeftCell="A19" workbookViewId="0">
      <selection activeCell="I63" sqref="I63"/>
    </sheetView>
  </sheetViews>
  <sheetFormatPr defaultRowHeight="21" x14ac:dyDescent="0.35"/>
  <cols>
    <col min="1" max="1" width="38.875" style="77" customWidth="1"/>
    <col min="2" max="2" width="8.875" style="77" bestFit="1" customWidth="1"/>
    <col min="3" max="3" width="15.125" style="77" customWidth="1"/>
    <col min="4" max="4" width="14.75" style="77" customWidth="1"/>
    <col min="5" max="5" width="8" style="77" customWidth="1"/>
    <col min="6" max="6" width="12.25" style="76" bestFit="1" customWidth="1"/>
    <col min="7" max="8" width="9" style="77"/>
    <col min="9" max="9" width="10.625" style="77" bestFit="1" customWidth="1"/>
    <col min="10" max="256" width="9" style="77"/>
    <col min="257" max="257" width="38.875" style="77" customWidth="1"/>
    <col min="258" max="258" width="8.875" style="77" bestFit="1" customWidth="1"/>
    <col min="259" max="259" width="15.125" style="77" customWidth="1"/>
    <col min="260" max="260" width="14.75" style="77" customWidth="1"/>
    <col min="261" max="261" width="8" style="77" customWidth="1"/>
    <col min="262" max="262" width="12.25" style="77" bestFit="1" customWidth="1"/>
    <col min="263" max="264" width="9" style="77"/>
    <col min="265" max="265" width="10.625" style="77" bestFit="1" customWidth="1"/>
    <col min="266" max="512" width="9" style="77"/>
    <col min="513" max="513" width="38.875" style="77" customWidth="1"/>
    <col min="514" max="514" width="8.875" style="77" bestFit="1" customWidth="1"/>
    <col min="515" max="515" width="15.125" style="77" customWidth="1"/>
    <col min="516" max="516" width="14.75" style="77" customWidth="1"/>
    <col min="517" max="517" width="8" style="77" customWidth="1"/>
    <col min="518" max="518" width="12.25" style="77" bestFit="1" customWidth="1"/>
    <col min="519" max="520" width="9" style="77"/>
    <col min="521" max="521" width="10.625" style="77" bestFit="1" customWidth="1"/>
    <col min="522" max="768" width="9" style="77"/>
    <col min="769" max="769" width="38.875" style="77" customWidth="1"/>
    <col min="770" max="770" width="8.875" style="77" bestFit="1" customWidth="1"/>
    <col min="771" max="771" width="15.125" style="77" customWidth="1"/>
    <col min="772" max="772" width="14.75" style="77" customWidth="1"/>
    <col min="773" max="773" width="8" style="77" customWidth="1"/>
    <col min="774" max="774" width="12.25" style="77" bestFit="1" customWidth="1"/>
    <col min="775" max="776" width="9" style="77"/>
    <col min="777" max="777" width="10.625" style="77" bestFit="1" customWidth="1"/>
    <col min="778" max="1024" width="9" style="77"/>
    <col min="1025" max="1025" width="38.875" style="77" customWidth="1"/>
    <col min="1026" max="1026" width="8.875" style="77" bestFit="1" customWidth="1"/>
    <col min="1027" max="1027" width="15.125" style="77" customWidth="1"/>
    <col min="1028" max="1028" width="14.75" style="77" customWidth="1"/>
    <col min="1029" max="1029" width="8" style="77" customWidth="1"/>
    <col min="1030" max="1030" width="12.25" style="77" bestFit="1" customWidth="1"/>
    <col min="1031" max="1032" width="9" style="77"/>
    <col min="1033" max="1033" width="10.625" style="77" bestFit="1" customWidth="1"/>
    <col min="1034" max="1280" width="9" style="77"/>
    <col min="1281" max="1281" width="38.875" style="77" customWidth="1"/>
    <col min="1282" max="1282" width="8.875" style="77" bestFit="1" customWidth="1"/>
    <col min="1283" max="1283" width="15.125" style="77" customWidth="1"/>
    <col min="1284" max="1284" width="14.75" style="77" customWidth="1"/>
    <col min="1285" max="1285" width="8" style="77" customWidth="1"/>
    <col min="1286" max="1286" width="12.25" style="77" bestFit="1" customWidth="1"/>
    <col min="1287" max="1288" width="9" style="77"/>
    <col min="1289" max="1289" width="10.625" style="77" bestFit="1" customWidth="1"/>
    <col min="1290" max="1536" width="9" style="77"/>
    <col min="1537" max="1537" width="38.875" style="77" customWidth="1"/>
    <col min="1538" max="1538" width="8.875" style="77" bestFit="1" customWidth="1"/>
    <col min="1539" max="1539" width="15.125" style="77" customWidth="1"/>
    <col min="1540" max="1540" width="14.75" style="77" customWidth="1"/>
    <col min="1541" max="1541" width="8" style="77" customWidth="1"/>
    <col min="1542" max="1542" width="12.25" style="77" bestFit="1" customWidth="1"/>
    <col min="1543" max="1544" width="9" style="77"/>
    <col min="1545" max="1545" width="10.625" style="77" bestFit="1" customWidth="1"/>
    <col min="1546" max="1792" width="9" style="77"/>
    <col min="1793" max="1793" width="38.875" style="77" customWidth="1"/>
    <col min="1794" max="1794" width="8.875" style="77" bestFit="1" customWidth="1"/>
    <col min="1795" max="1795" width="15.125" style="77" customWidth="1"/>
    <col min="1796" max="1796" width="14.75" style="77" customWidth="1"/>
    <col min="1797" max="1797" width="8" style="77" customWidth="1"/>
    <col min="1798" max="1798" width="12.25" style="77" bestFit="1" customWidth="1"/>
    <col min="1799" max="1800" width="9" style="77"/>
    <col min="1801" max="1801" width="10.625" style="77" bestFit="1" customWidth="1"/>
    <col min="1802" max="2048" width="9" style="77"/>
    <col min="2049" max="2049" width="38.875" style="77" customWidth="1"/>
    <col min="2050" max="2050" width="8.875" style="77" bestFit="1" customWidth="1"/>
    <col min="2051" max="2051" width="15.125" style="77" customWidth="1"/>
    <col min="2052" max="2052" width="14.75" style="77" customWidth="1"/>
    <col min="2053" max="2053" width="8" style="77" customWidth="1"/>
    <col min="2054" max="2054" width="12.25" style="77" bestFit="1" customWidth="1"/>
    <col min="2055" max="2056" width="9" style="77"/>
    <col min="2057" max="2057" width="10.625" style="77" bestFit="1" customWidth="1"/>
    <col min="2058" max="2304" width="9" style="77"/>
    <col min="2305" max="2305" width="38.875" style="77" customWidth="1"/>
    <col min="2306" max="2306" width="8.875" style="77" bestFit="1" customWidth="1"/>
    <col min="2307" max="2307" width="15.125" style="77" customWidth="1"/>
    <col min="2308" max="2308" width="14.75" style="77" customWidth="1"/>
    <col min="2309" max="2309" width="8" style="77" customWidth="1"/>
    <col min="2310" max="2310" width="12.25" style="77" bestFit="1" customWidth="1"/>
    <col min="2311" max="2312" width="9" style="77"/>
    <col min="2313" max="2313" width="10.625" style="77" bestFit="1" customWidth="1"/>
    <col min="2314" max="2560" width="9" style="77"/>
    <col min="2561" max="2561" width="38.875" style="77" customWidth="1"/>
    <col min="2562" max="2562" width="8.875" style="77" bestFit="1" customWidth="1"/>
    <col min="2563" max="2563" width="15.125" style="77" customWidth="1"/>
    <col min="2564" max="2564" width="14.75" style="77" customWidth="1"/>
    <col min="2565" max="2565" width="8" style="77" customWidth="1"/>
    <col min="2566" max="2566" width="12.25" style="77" bestFit="1" customWidth="1"/>
    <col min="2567" max="2568" width="9" style="77"/>
    <col min="2569" max="2569" width="10.625" style="77" bestFit="1" customWidth="1"/>
    <col min="2570" max="2816" width="9" style="77"/>
    <col min="2817" max="2817" width="38.875" style="77" customWidth="1"/>
    <col min="2818" max="2818" width="8.875" style="77" bestFit="1" customWidth="1"/>
    <col min="2819" max="2819" width="15.125" style="77" customWidth="1"/>
    <col min="2820" max="2820" width="14.75" style="77" customWidth="1"/>
    <col min="2821" max="2821" width="8" style="77" customWidth="1"/>
    <col min="2822" max="2822" width="12.25" style="77" bestFit="1" customWidth="1"/>
    <col min="2823" max="2824" width="9" style="77"/>
    <col min="2825" max="2825" width="10.625" style="77" bestFit="1" customWidth="1"/>
    <col min="2826" max="3072" width="9" style="77"/>
    <col min="3073" max="3073" width="38.875" style="77" customWidth="1"/>
    <col min="3074" max="3074" width="8.875" style="77" bestFit="1" customWidth="1"/>
    <col min="3075" max="3075" width="15.125" style="77" customWidth="1"/>
    <col min="3076" max="3076" width="14.75" style="77" customWidth="1"/>
    <col min="3077" max="3077" width="8" style="77" customWidth="1"/>
    <col min="3078" max="3078" width="12.25" style="77" bestFit="1" customWidth="1"/>
    <col min="3079" max="3080" width="9" style="77"/>
    <col min="3081" max="3081" width="10.625" style="77" bestFit="1" customWidth="1"/>
    <col min="3082" max="3328" width="9" style="77"/>
    <col min="3329" max="3329" width="38.875" style="77" customWidth="1"/>
    <col min="3330" max="3330" width="8.875" style="77" bestFit="1" customWidth="1"/>
    <col min="3331" max="3331" width="15.125" style="77" customWidth="1"/>
    <col min="3332" max="3332" width="14.75" style="77" customWidth="1"/>
    <col min="3333" max="3333" width="8" style="77" customWidth="1"/>
    <col min="3334" max="3334" width="12.25" style="77" bestFit="1" customWidth="1"/>
    <col min="3335" max="3336" width="9" style="77"/>
    <col min="3337" max="3337" width="10.625" style="77" bestFit="1" customWidth="1"/>
    <col min="3338" max="3584" width="9" style="77"/>
    <col min="3585" max="3585" width="38.875" style="77" customWidth="1"/>
    <col min="3586" max="3586" width="8.875" style="77" bestFit="1" customWidth="1"/>
    <col min="3587" max="3587" width="15.125" style="77" customWidth="1"/>
    <col min="3588" max="3588" width="14.75" style="77" customWidth="1"/>
    <col min="3589" max="3589" width="8" style="77" customWidth="1"/>
    <col min="3590" max="3590" width="12.25" style="77" bestFit="1" customWidth="1"/>
    <col min="3591" max="3592" width="9" style="77"/>
    <col min="3593" max="3593" width="10.625" style="77" bestFit="1" customWidth="1"/>
    <col min="3594" max="3840" width="9" style="77"/>
    <col min="3841" max="3841" width="38.875" style="77" customWidth="1"/>
    <col min="3842" max="3842" width="8.875" style="77" bestFit="1" customWidth="1"/>
    <col min="3843" max="3843" width="15.125" style="77" customWidth="1"/>
    <col min="3844" max="3844" width="14.75" style="77" customWidth="1"/>
    <col min="3845" max="3845" width="8" style="77" customWidth="1"/>
    <col min="3846" max="3846" width="12.25" style="77" bestFit="1" customWidth="1"/>
    <col min="3847" max="3848" width="9" style="77"/>
    <col min="3849" max="3849" width="10.625" style="77" bestFit="1" customWidth="1"/>
    <col min="3850" max="4096" width="9" style="77"/>
    <col min="4097" max="4097" width="38.875" style="77" customWidth="1"/>
    <col min="4098" max="4098" width="8.875" style="77" bestFit="1" customWidth="1"/>
    <col min="4099" max="4099" width="15.125" style="77" customWidth="1"/>
    <col min="4100" max="4100" width="14.75" style="77" customWidth="1"/>
    <col min="4101" max="4101" width="8" style="77" customWidth="1"/>
    <col min="4102" max="4102" width="12.25" style="77" bestFit="1" customWidth="1"/>
    <col min="4103" max="4104" width="9" style="77"/>
    <col min="4105" max="4105" width="10.625" style="77" bestFit="1" customWidth="1"/>
    <col min="4106" max="4352" width="9" style="77"/>
    <col min="4353" max="4353" width="38.875" style="77" customWidth="1"/>
    <col min="4354" max="4354" width="8.875" style="77" bestFit="1" customWidth="1"/>
    <col min="4355" max="4355" width="15.125" style="77" customWidth="1"/>
    <col min="4356" max="4356" width="14.75" style="77" customWidth="1"/>
    <col min="4357" max="4357" width="8" style="77" customWidth="1"/>
    <col min="4358" max="4358" width="12.25" style="77" bestFit="1" customWidth="1"/>
    <col min="4359" max="4360" width="9" style="77"/>
    <col min="4361" max="4361" width="10.625" style="77" bestFit="1" customWidth="1"/>
    <col min="4362" max="4608" width="9" style="77"/>
    <col min="4609" max="4609" width="38.875" style="77" customWidth="1"/>
    <col min="4610" max="4610" width="8.875" style="77" bestFit="1" customWidth="1"/>
    <col min="4611" max="4611" width="15.125" style="77" customWidth="1"/>
    <col min="4612" max="4612" width="14.75" style="77" customWidth="1"/>
    <col min="4613" max="4613" width="8" style="77" customWidth="1"/>
    <col min="4614" max="4614" width="12.25" style="77" bestFit="1" customWidth="1"/>
    <col min="4615" max="4616" width="9" style="77"/>
    <col min="4617" max="4617" width="10.625" style="77" bestFit="1" customWidth="1"/>
    <col min="4618" max="4864" width="9" style="77"/>
    <col min="4865" max="4865" width="38.875" style="77" customWidth="1"/>
    <col min="4866" max="4866" width="8.875" style="77" bestFit="1" customWidth="1"/>
    <col min="4867" max="4867" width="15.125" style="77" customWidth="1"/>
    <col min="4868" max="4868" width="14.75" style="77" customWidth="1"/>
    <col min="4869" max="4869" width="8" style="77" customWidth="1"/>
    <col min="4870" max="4870" width="12.25" style="77" bestFit="1" customWidth="1"/>
    <col min="4871" max="4872" width="9" style="77"/>
    <col min="4873" max="4873" width="10.625" style="77" bestFit="1" customWidth="1"/>
    <col min="4874" max="5120" width="9" style="77"/>
    <col min="5121" max="5121" width="38.875" style="77" customWidth="1"/>
    <col min="5122" max="5122" width="8.875" style="77" bestFit="1" customWidth="1"/>
    <col min="5123" max="5123" width="15.125" style="77" customWidth="1"/>
    <col min="5124" max="5124" width="14.75" style="77" customWidth="1"/>
    <col min="5125" max="5125" width="8" style="77" customWidth="1"/>
    <col min="5126" max="5126" width="12.25" style="77" bestFit="1" customWidth="1"/>
    <col min="5127" max="5128" width="9" style="77"/>
    <col min="5129" max="5129" width="10.625" style="77" bestFit="1" customWidth="1"/>
    <col min="5130" max="5376" width="9" style="77"/>
    <col min="5377" max="5377" width="38.875" style="77" customWidth="1"/>
    <col min="5378" max="5378" width="8.875" style="77" bestFit="1" customWidth="1"/>
    <col min="5379" max="5379" width="15.125" style="77" customWidth="1"/>
    <col min="5380" max="5380" width="14.75" style="77" customWidth="1"/>
    <col min="5381" max="5381" width="8" style="77" customWidth="1"/>
    <col min="5382" max="5382" width="12.25" style="77" bestFit="1" customWidth="1"/>
    <col min="5383" max="5384" width="9" style="77"/>
    <col min="5385" max="5385" width="10.625" style="77" bestFit="1" customWidth="1"/>
    <col min="5386" max="5632" width="9" style="77"/>
    <col min="5633" max="5633" width="38.875" style="77" customWidth="1"/>
    <col min="5634" max="5634" width="8.875" style="77" bestFit="1" customWidth="1"/>
    <col min="5635" max="5635" width="15.125" style="77" customWidth="1"/>
    <col min="5636" max="5636" width="14.75" style="77" customWidth="1"/>
    <col min="5637" max="5637" width="8" style="77" customWidth="1"/>
    <col min="5638" max="5638" width="12.25" style="77" bestFit="1" customWidth="1"/>
    <col min="5639" max="5640" width="9" style="77"/>
    <col min="5641" max="5641" width="10.625" style="77" bestFit="1" customWidth="1"/>
    <col min="5642" max="5888" width="9" style="77"/>
    <col min="5889" max="5889" width="38.875" style="77" customWidth="1"/>
    <col min="5890" max="5890" width="8.875" style="77" bestFit="1" customWidth="1"/>
    <col min="5891" max="5891" width="15.125" style="77" customWidth="1"/>
    <col min="5892" max="5892" width="14.75" style="77" customWidth="1"/>
    <col min="5893" max="5893" width="8" style="77" customWidth="1"/>
    <col min="5894" max="5894" width="12.25" style="77" bestFit="1" customWidth="1"/>
    <col min="5895" max="5896" width="9" style="77"/>
    <col min="5897" max="5897" width="10.625" style="77" bestFit="1" customWidth="1"/>
    <col min="5898" max="6144" width="9" style="77"/>
    <col min="6145" max="6145" width="38.875" style="77" customWidth="1"/>
    <col min="6146" max="6146" width="8.875" style="77" bestFit="1" customWidth="1"/>
    <col min="6147" max="6147" width="15.125" style="77" customWidth="1"/>
    <col min="6148" max="6148" width="14.75" style="77" customWidth="1"/>
    <col min="6149" max="6149" width="8" style="77" customWidth="1"/>
    <col min="6150" max="6150" width="12.25" style="77" bestFit="1" customWidth="1"/>
    <col min="6151" max="6152" width="9" style="77"/>
    <col min="6153" max="6153" width="10.625" style="77" bestFit="1" customWidth="1"/>
    <col min="6154" max="6400" width="9" style="77"/>
    <col min="6401" max="6401" width="38.875" style="77" customWidth="1"/>
    <col min="6402" max="6402" width="8.875" style="77" bestFit="1" customWidth="1"/>
    <col min="6403" max="6403" width="15.125" style="77" customWidth="1"/>
    <col min="6404" max="6404" width="14.75" style="77" customWidth="1"/>
    <col min="6405" max="6405" width="8" style="77" customWidth="1"/>
    <col min="6406" max="6406" width="12.25" style="77" bestFit="1" customWidth="1"/>
    <col min="6407" max="6408" width="9" style="77"/>
    <col min="6409" max="6409" width="10.625" style="77" bestFit="1" customWidth="1"/>
    <col min="6410" max="6656" width="9" style="77"/>
    <col min="6657" max="6657" width="38.875" style="77" customWidth="1"/>
    <col min="6658" max="6658" width="8.875" style="77" bestFit="1" customWidth="1"/>
    <col min="6659" max="6659" width="15.125" style="77" customWidth="1"/>
    <col min="6660" max="6660" width="14.75" style="77" customWidth="1"/>
    <col min="6661" max="6661" width="8" style="77" customWidth="1"/>
    <col min="6662" max="6662" width="12.25" style="77" bestFit="1" customWidth="1"/>
    <col min="6663" max="6664" width="9" style="77"/>
    <col min="6665" max="6665" width="10.625" style="77" bestFit="1" customWidth="1"/>
    <col min="6666" max="6912" width="9" style="77"/>
    <col min="6913" max="6913" width="38.875" style="77" customWidth="1"/>
    <col min="6914" max="6914" width="8.875" style="77" bestFit="1" customWidth="1"/>
    <col min="6915" max="6915" width="15.125" style="77" customWidth="1"/>
    <col min="6916" max="6916" width="14.75" style="77" customWidth="1"/>
    <col min="6917" max="6917" width="8" style="77" customWidth="1"/>
    <col min="6918" max="6918" width="12.25" style="77" bestFit="1" customWidth="1"/>
    <col min="6919" max="6920" width="9" style="77"/>
    <col min="6921" max="6921" width="10.625" style="77" bestFit="1" customWidth="1"/>
    <col min="6922" max="7168" width="9" style="77"/>
    <col min="7169" max="7169" width="38.875" style="77" customWidth="1"/>
    <col min="7170" max="7170" width="8.875" style="77" bestFit="1" customWidth="1"/>
    <col min="7171" max="7171" width="15.125" style="77" customWidth="1"/>
    <col min="7172" max="7172" width="14.75" style="77" customWidth="1"/>
    <col min="7173" max="7173" width="8" style="77" customWidth="1"/>
    <col min="7174" max="7174" width="12.25" style="77" bestFit="1" customWidth="1"/>
    <col min="7175" max="7176" width="9" style="77"/>
    <col min="7177" max="7177" width="10.625" style="77" bestFit="1" customWidth="1"/>
    <col min="7178" max="7424" width="9" style="77"/>
    <col min="7425" max="7425" width="38.875" style="77" customWidth="1"/>
    <col min="7426" max="7426" width="8.875" style="77" bestFit="1" customWidth="1"/>
    <col min="7427" max="7427" width="15.125" style="77" customWidth="1"/>
    <col min="7428" max="7428" width="14.75" style="77" customWidth="1"/>
    <col min="7429" max="7429" width="8" style="77" customWidth="1"/>
    <col min="7430" max="7430" width="12.25" style="77" bestFit="1" customWidth="1"/>
    <col min="7431" max="7432" width="9" style="77"/>
    <col min="7433" max="7433" width="10.625" style="77" bestFit="1" customWidth="1"/>
    <col min="7434" max="7680" width="9" style="77"/>
    <col min="7681" max="7681" width="38.875" style="77" customWidth="1"/>
    <col min="7682" max="7682" width="8.875" style="77" bestFit="1" customWidth="1"/>
    <col min="7683" max="7683" width="15.125" style="77" customWidth="1"/>
    <col min="7684" max="7684" width="14.75" style="77" customWidth="1"/>
    <col min="7685" max="7685" width="8" style="77" customWidth="1"/>
    <col min="7686" max="7686" width="12.25" style="77" bestFit="1" customWidth="1"/>
    <col min="7687" max="7688" width="9" style="77"/>
    <col min="7689" max="7689" width="10.625" style="77" bestFit="1" customWidth="1"/>
    <col min="7690" max="7936" width="9" style="77"/>
    <col min="7937" max="7937" width="38.875" style="77" customWidth="1"/>
    <col min="7938" max="7938" width="8.875" style="77" bestFit="1" customWidth="1"/>
    <col min="7939" max="7939" width="15.125" style="77" customWidth="1"/>
    <col min="7940" max="7940" width="14.75" style="77" customWidth="1"/>
    <col min="7941" max="7941" width="8" style="77" customWidth="1"/>
    <col min="7942" max="7942" width="12.25" style="77" bestFit="1" customWidth="1"/>
    <col min="7943" max="7944" width="9" style="77"/>
    <col min="7945" max="7945" width="10.625" style="77" bestFit="1" customWidth="1"/>
    <col min="7946" max="8192" width="9" style="77"/>
    <col min="8193" max="8193" width="38.875" style="77" customWidth="1"/>
    <col min="8194" max="8194" width="8.875" style="77" bestFit="1" customWidth="1"/>
    <col min="8195" max="8195" width="15.125" style="77" customWidth="1"/>
    <col min="8196" max="8196" width="14.75" style="77" customWidth="1"/>
    <col min="8197" max="8197" width="8" style="77" customWidth="1"/>
    <col min="8198" max="8198" width="12.25" style="77" bestFit="1" customWidth="1"/>
    <col min="8199" max="8200" width="9" style="77"/>
    <col min="8201" max="8201" width="10.625" style="77" bestFit="1" customWidth="1"/>
    <col min="8202" max="8448" width="9" style="77"/>
    <col min="8449" max="8449" width="38.875" style="77" customWidth="1"/>
    <col min="8450" max="8450" width="8.875" style="77" bestFit="1" customWidth="1"/>
    <col min="8451" max="8451" width="15.125" style="77" customWidth="1"/>
    <col min="8452" max="8452" width="14.75" style="77" customWidth="1"/>
    <col min="8453" max="8453" width="8" style="77" customWidth="1"/>
    <col min="8454" max="8454" width="12.25" style="77" bestFit="1" customWidth="1"/>
    <col min="8455" max="8456" width="9" style="77"/>
    <col min="8457" max="8457" width="10.625" style="77" bestFit="1" customWidth="1"/>
    <col min="8458" max="8704" width="9" style="77"/>
    <col min="8705" max="8705" width="38.875" style="77" customWidth="1"/>
    <col min="8706" max="8706" width="8.875" style="77" bestFit="1" customWidth="1"/>
    <col min="8707" max="8707" width="15.125" style="77" customWidth="1"/>
    <col min="8708" max="8708" width="14.75" style="77" customWidth="1"/>
    <col min="8709" max="8709" width="8" style="77" customWidth="1"/>
    <col min="8710" max="8710" width="12.25" style="77" bestFit="1" customWidth="1"/>
    <col min="8711" max="8712" width="9" style="77"/>
    <col min="8713" max="8713" width="10.625" style="77" bestFit="1" customWidth="1"/>
    <col min="8714" max="8960" width="9" style="77"/>
    <col min="8961" max="8961" width="38.875" style="77" customWidth="1"/>
    <col min="8962" max="8962" width="8.875" style="77" bestFit="1" customWidth="1"/>
    <col min="8963" max="8963" width="15.125" style="77" customWidth="1"/>
    <col min="8964" max="8964" width="14.75" style="77" customWidth="1"/>
    <col min="8965" max="8965" width="8" style="77" customWidth="1"/>
    <col min="8966" max="8966" width="12.25" style="77" bestFit="1" customWidth="1"/>
    <col min="8967" max="8968" width="9" style="77"/>
    <col min="8969" max="8969" width="10.625" style="77" bestFit="1" customWidth="1"/>
    <col min="8970" max="9216" width="9" style="77"/>
    <col min="9217" max="9217" width="38.875" style="77" customWidth="1"/>
    <col min="9218" max="9218" width="8.875" style="77" bestFit="1" customWidth="1"/>
    <col min="9219" max="9219" width="15.125" style="77" customWidth="1"/>
    <col min="9220" max="9220" width="14.75" style="77" customWidth="1"/>
    <col min="9221" max="9221" width="8" style="77" customWidth="1"/>
    <col min="9222" max="9222" width="12.25" style="77" bestFit="1" customWidth="1"/>
    <col min="9223" max="9224" width="9" style="77"/>
    <col min="9225" max="9225" width="10.625" style="77" bestFit="1" customWidth="1"/>
    <col min="9226" max="9472" width="9" style="77"/>
    <col min="9473" max="9473" width="38.875" style="77" customWidth="1"/>
    <col min="9474" max="9474" width="8.875" style="77" bestFit="1" customWidth="1"/>
    <col min="9475" max="9475" width="15.125" style="77" customWidth="1"/>
    <col min="9476" max="9476" width="14.75" style="77" customWidth="1"/>
    <col min="9477" max="9477" width="8" style="77" customWidth="1"/>
    <col min="9478" max="9478" width="12.25" style="77" bestFit="1" customWidth="1"/>
    <col min="9479" max="9480" width="9" style="77"/>
    <col min="9481" max="9481" width="10.625" style="77" bestFit="1" customWidth="1"/>
    <col min="9482" max="9728" width="9" style="77"/>
    <col min="9729" max="9729" width="38.875" style="77" customWidth="1"/>
    <col min="9730" max="9730" width="8.875" style="77" bestFit="1" customWidth="1"/>
    <col min="9731" max="9731" width="15.125" style="77" customWidth="1"/>
    <col min="9732" max="9732" width="14.75" style="77" customWidth="1"/>
    <col min="9733" max="9733" width="8" style="77" customWidth="1"/>
    <col min="9734" max="9734" width="12.25" style="77" bestFit="1" customWidth="1"/>
    <col min="9735" max="9736" width="9" style="77"/>
    <col min="9737" max="9737" width="10.625" style="77" bestFit="1" customWidth="1"/>
    <col min="9738" max="9984" width="9" style="77"/>
    <col min="9985" max="9985" width="38.875" style="77" customWidth="1"/>
    <col min="9986" max="9986" width="8.875" style="77" bestFit="1" customWidth="1"/>
    <col min="9987" max="9987" width="15.125" style="77" customWidth="1"/>
    <col min="9988" max="9988" width="14.75" style="77" customWidth="1"/>
    <col min="9989" max="9989" width="8" style="77" customWidth="1"/>
    <col min="9990" max="9990" width="12.25" style="77" bestFit="1" customWidth="1"/>
    <col min="9991" max="9992" width="9" style="77"/>
    <col min="9993" max="9993" width="10.625" style="77" bestFit="1" customWidth="1"/>
    <col min="9994" max="10240" width="9" style="77"/>
    <col min="10241" max="10241" width="38.875" style="77" customWidth="1"/>
    <col min="10242" max="10242" width="8.875" style="77" bestFit="1" customWidth="1"/>
    <col min="10243" max="10243" width="15.125" style="77" customWidth="1"/>
    <col min="10244" max="10244" width="14.75" style="77" customWidth="1"/>
    <col min="10245" max="10245" width="8" style="77" customWidth="1"/>
    <col min="10246" max="10246" width="12.25" style="77" bestFit="1" customWidth="1"/>
    <col min="10247" max="10248" width="9" style="77"/>
    <col min="10249" max="10249" width="10.625" style="77" bestFit="1" customWidth="1"/>
    <col min="10250" max="10496" width="9" style="77"/>
    <col min="10497" max="10497" width="38.875" style="77" customWidth="1"/>
    <col min="10498" max="10498" width="8.875" style="77" bestFit="1" customWidth="1"/>
    <col min="10499" max="10499" width="15.125" style="77" customWidth="1"/>
    <col min="10500" max="10500" width="14.75" style="77" customWidth="1"/>
    <col min="10501" max="10501" width="8" style="77" customWidth="1"/>
    <col min="10502" max="10502" width="12.25" style="77" bestFit="1" customWidth="1"/>
    <col min="10503" max="10504" width="9" style="77"/>
    <col min="10505" max="10505" width="10.625" style="77" bestFit="1" customWidth="1"/>
    <col min="10506" max="10752" width="9" style="77"/>
    <col min="10753" max="10753" width="38.875" style="77" customWidth="1"/>
    <col min="10754" max="10754" width="8.875" style="77" bestFit="1" customWidth="1"/>
    <col min="10755" max="10755" width="15.125" style="77" customWidth="1"/>
    <col min="10756" max="10756" width="14.75" style="77" customWidth="1"/>
    <col min="10757" max="10757" width="8" style="77" customWidth="1"/>
    <col min="10758" max="10758" width="12.25" style="77" bestFit="1" customWidth="1"/>
    <col min="10759" max="10760" width="9" style="77"/>
    <col min="10761" max="10761" width="10.625" style="77" bestFit="1" customWidth="1"/>
    <col min="10762" max="11008" width="9" style="77"/>
    <col min="11009" max="11009" width="38.875" style="77" customWidth="1"/>
    <col min="11010" max="11010" width="8.875" style="77" bestFit="1" customWidth="1"/>
    <col min="11011" max="11011" width="15.125" style="77" customWidth="1"/>
    <col min="11012" max="11012" width="14.75" style="77" customWidth="1"/>
    <col min="11013" max="11013" width="8" style="77" customWidth="1"/>
    <col min="11014" max="11014" width="12.25" style="77" bestFit="1" customWidth="1"/>
    <col min="11015" max="11016" width="9" style="77"/>
    <col min="11017" max="11017" width="10.625" style="77" bestFit="1" customWidth="1"/>
    <col min="11018" max="11264" width="9" style="77"/>
    <col min="11265" max="11265" width="38.875" style="77" customWidth="1"/>
    <col min="11266" max="11266" width="8.875" style="77" bestFit="1" customWidth="1"/>
    <col min="11267" max="11267" width="15.125" style="77" customWidth="1"/>
    <col min="11268" max="11268" width="14.75" style="77" customWidth="1"/>
    <col min="11269" max="11269" width="8" style="77" customWidth="1"/>
    <col min="11270" max="11270" width="12.25" style="77" bestFit="1" customWidth="1"/>
    <col min="11271" max="11272" width="9" style="77"/>
    <col min="11273" max="11273" width="10.625" style="77" bestFit="1" customWidth="1"/>
    <col min="11274" max="11520" width="9" style="77"/>
    <col min="11521" max="11521" width="38.875" style="77" customWidth="1"/>
    <col min="11522" max="11522" width="8.875" style="77" bestFit="1" customWidth="1"/>
    <col min="11523" max="11523" width="15.125" style="77" customWidth="1"/>
    <col min="11524" max="11524" width="14.75" style="77" customWidth="1"/>
    <col min="11525" max="11525" width="8" style="77" customWidth="1"/>
    <col min="11526" max="11526" width="12.25" style="77" bestFit="1" customWidth="1"/>
    <col min="11527" max="11528" width="9" style="77"/>
    <col min="11529" max="11529" width="10.625" style="77" bestFit="1" customWidth="1"/>
    <col min="11530" max="11776" width="9" style="77"/>
    <col min="11777" max="11777" width="38.875" style="77" customWidth="1"/>
    <col min="11778" max="11778" width="8.875" style="77" bestFit="1" customWidth="1"/>
    <col min="11779" max="11779" width="15.125" style="77" customWidth="1"/>
    <col min="11780" max="11780" width="14.75" style="77" customWidth="1"/>
    <col min="11781" max="11781" width="8" style="77" customWidth="1"/>
    <col min="11782" max="11782" width="12.25" style="77" bestFit="1" customWidth="1"/>
    <col min="11783" max="11784" width="9" style="77"/>
    <col min="11785" max="11785" width="10.625" style="77" bestFit="1" customWidth="1"/>
    <col min="11786" max="12032" width="9" style="77"/>
    <col min="12033" max="12033" width="38.875" style="77" customWidth="1"/>
    <col min="12034" max="12034" width="8.875" style="77" bestFit="1" customWidth="1"/>
    <col min="12035" max="12035" width="15.125" style="77" customWidth="1"/>
    <col min="12036" max="12036" width="14.75" style="77" customWidth="1"/>
    <col min="12037" max="12037" width="8" style="77" customWidth="1"/>
    <col min="12038" max="12038" width="12.25" style="77" bestFit="1" customWidth="1"/>
    <col min="12039" max="12040" width="9" style="77"/>
    <col min="12041" max="12041" width="10.625" style="77" bestFit="1" customWidth="1"/>
    <col min="12042" max="12288" width="9" style="77"/>
    <col min="12289" max="12289" width="38.875" style="77" customWidth="1"/>
    <col min="12290" max="12290" width="8.875" style="77" bestFit="1" customWidth="1"/>
    <col min="12291" max="12291" width="15.125" style="77" customWidth="1"/>
    <col min="12292" max="12292" width="14.75" style="77" customWidth="1"/>
    <col min="12293" max="12293" width="8" style="77" customWidth="1"/>
    <col min="12294" max="12294" width="12.25" style="77" bestFit="1" customWidth="1"/>
    <col min="12295" max="12296" width="9" style="77"/>
    <col min="12297" max="12297" width="10.625" style="77" bestFit="1" customWidth="1"/>
    <col min="12298" max="12544" width="9" style="77"/>
    <col min="12545" max="12545" width="38.875" style="77" customWidth="1"/>
    <col min="12546" max="12546" width="8.875" style="77" bestFit="1" customWidth="1"/>
    <col min="12547" max="12547" width="15.125" style="77" customWidth="1"/>
    <col min="12548" max="12548" width="14.75" style="77" customWidth="1"/>
    <col min="12549" max="12549" width="8" style="77" customWidth="1"/>
    <col min="12550" max="12550" width="12.25" style="77" bestFit="1" customWidth="1"/>
    <col min="12551" max="12552" width="9" style="77"/>
    <col min="12553" max="12553" width="10.625" style="77" bestFit="1" customWidth="1"/>
    <col min="12554" max="12800" width="9" style="77"/>
    <col min="12801" max="12801" width="38.875" style="77" customWidth="1"/>
    <col min="12802" max="12802" width="8.875" style="77" bestFit="1" customWidth="1"/>
    <col min="12803" max="12803" width="15.125" style="77" customWidth="1"/>
    <col min="12804" max="12804" width="14.75" style="77" customWidth="1"/>
    <col min="12805" max="12805" width="8" style="77" customWidth="1"/>
    <col min="12806" max="12806" width="12.25" style="77" bestFit="1" customWidth="1"/>
    <col min="12807" max="12808" width="9" style="77"/>
    <col min="12809" max="12809" width="10.625" style="77" bestFit="1" customWidth="1"/>
    <col min="12810" max="13056" width="9" style="77"/>
    <col min="13057" max="13057" width="38.875" style="77" customWidth="1"/>
    <col min="13058" max="13058" width="8.875" style="77" bestFit="1" customWidth="1"/>
    <col min="13059" max="13059" width="15.125" style="77" customWidth="1"/>
    <col min="13060" max="13060" width="14.75" style="77" customWidth="1"/>
    <col min="13061" max="13061" width="8" style="77" customWidth="1"/>
    <col min="13062" max="13062" width="12.25" style="77" bestFit="1" customWidth="1"/>
    <col min="13063" max="13064" width="9" style="77"/>
    <col min="13065" max="13065" width="10.625" style="77" bestFit="1" customWidth="1"/>
    <col min="13066" max="13312" width="9" style="77"/>
    <col min="13313" max="13313" width="38.875" style="77" customWidth="1"/>
    <col min="13314" max="13314" width="8.875" style="77" bestFit="1" customWidth="1"/>
    <col min="13315" max="13315" width="15.125" style="77" customWidth="1"/>
    <col min="13316" max="13316" width="14.75" style="77" customWidth="1"/>
    <col min="13317" max="13317" width="8" style="77" customWidth="1"/>
    <col min="13318" max="13318" width="12.25" style="77" bestFit="1" customWidth="1"/>
    <col min="13319" max="13320" width="9" style="77"/>
    <col min="13321" max="13321" width="10.625" style="77" bestFit="1" customWidth="1"/>
    <col min="13322" max="13568" width="9" style="77"/>
    <col min="13569" max="13569" width="38.875" style="77" customWidth="1"/>
    <col min="13570" max="13570" width="8.875" style="77" bestFit="1" customWidth="1"/>
    <col min="13571" max="13571" width="15.125" style="77" customWidth="1"/>
    <col min="13572" max="13572" width="14.75" style="77" customWidth="1"/>
    <col min="13573" max="13573" width="8" style="77" customWidth="1"/>
    <col min="13574" max="13574" width="12.25" style="77" bestFit="1" customWidth="1"/>
    <col min="13575" max="13576" width="9" style="77"/>
    <col min="13577" max="13577" width="10.625" style="77" bestFit="1" customWidth="1"/>
    <col min="13578" max="13824" width="9" style="77"/>
    <col min="13825" max="13825" width="38.875" style="77" customWidth="1"/>
    <col min="13826" max="13826" width="8.875" style="77" bestFit="1" customWidth="1"/>
    <col min="13827" max="13827" width="15.125" style="77" customWidth="1"/>
    <col min="13828" max="13828" width="14.75" style="77" customWidth="1"/>
    <col min="13829" max="13829" width="8" style="77" customWidth="1"/>
    <col min="13830" max="13830" width="12.25" style="77" bestFit="1" customWidth="1"/>
    <col min="13831" max="13832" width="9" style="77"/>
    <col min="13833" max="13833" width="10.625" style="77" bestFit="1" customWidth="1"/>
    <col min="13834" max="14080" width="9" style="77"/>
    <col min="14081" max="14081" width="38.875" style="77" customWidth="1"/>
    <col min="14082" max="14082" width="8.875" style="77" bestFit="1" customWidth="1"/>
    <col min="14083" max="14083" width="15.125" style="77" customWidth="1"/>
    <col min="14084" max="14084" width="14.75" style="77" customWidth="1"/>
    <col min="14085" max="14085" width="8" style="77" customWidth="1"/>
    <col min="14086" max="14086" width="12.25" style="77" bestFit="1" customWidth="1"/>
    <col min="14087" max="14088" width="9" style="77"/>
    <col min="14089" max="14089" width="10.625" style="77" bestFit="1" customWidth="1"/>
    <col min="14090" max="14336" width="9" style="77"/>
    <col min="14337" max="14337" width="38.875" style="77" customWidth="1"/>
    <col min="14338" max="14338" width="8.875" style="77" bestFit="1" customWidth="1"/>
    <col min="14339" max="14339" width="15.125" style="77" customWidth="1"/>
    <col min="14340" max="14340" width="14.75" style="77" customWidth="1"/>
    <col min="14341" max="14341" width="8" style="77" customWidth="1"/>
    <col min="14342" max="14342" width="12.25" style="77" bestFit="1" customWidth="1"/>
    <col min="14343" max="14344" width="9" style="77"/>
    <col min="14345" max="14345" width="10.625" style="77" bestFit="1" customWidth="1"/>
    <col min="14346" max="14592" width="9" style="77"/>
    <col min="14593" max="14593" width="38.875" style="77" customWidth="1"/>
    <col min="14594" max="14594" width="8.875" style="77" bestFit="1" customWidth="1"/>
    <col min="14595" max="14595" width="15.125" style="77" customWidth="1"/>
    <col min="14596" max="14596" width="14.75" style="77" customWidth="1"/>
    <col min="14597" max="14597" width="8" style="77" customWidth="1"/>
    <col min="14598" max="14598" width="12.25" style="77" bestFit="1" customWidth="1"/>
    <col min="14599" max="14600" width="9" style="77"/>
    <col min="14601" max="14601" width="10.625" style="77" bestFit="1" customWidth="1"/>
    <col min="14602" max="14848" width="9" style="77"/>
    <col min="14849" max="14849" width="38.875" style="77" customWidth="1"/>
    <col min="14850" max="14850" width="8.875" style="77" bestFit="1" customWidth="1"/>
    <col min="14851" max="14851" width="15.125" style="77" customWidth="1"/>
    <col min="14852" max="14852" width="14.75" style="77" customWidth="1"/>
    <col min="14853" max="14853" width="8" style="77" customWidth="1"/>
    <col min="14854" max="14854" width="12.25" style="77" bestFit="1" customWidth="1"/>
    <col min="14855" max="14856" width="9" style="77"/>
    <col min="14857" max="14857" width="10.625" style="77" bestFit="1" customWidth="1"/>
    <col min="14858" max="15104" width="9" style="77"/>
    <col min="15105" max="15105" width="38.875" style="77" customWidth="1"/>
    <col min="15106" max="15106" width="8.875" style="77" bestFit="1" customWidth="1"/>
    <col min="15107" max="15107" width="15.125" style="77" customWidth="1"/>
    <col min="15108" max="15108" width="14.75" style="77" customWidth="1"/>
    <col min="15109" max="15109" width="8" style="77" customWidth="1"/>
    <col min="15110" max="15110" width="12.25" style="77" bestFit="1" customWidth="1"/>
    <col min="15111" max="15112" width="9" style="77"/>
    <col min="15113" max="15113" width="10.625" style="77" bestFit="1" customWidth="1"/>
    <col min="15114" max="15360" width="9" style="77"/>
    <col min="15361" max="15361" width="38.875" style="77" customWidth="1"/>
    <col min="15362" max="15362" width="8.875" style="77" bestFit="1" customWidth="1"/>
    <col min="15363" max="15363" width="15.125" style="77" customWidth="1"/>
    <col min="15364" max="15364" width="14.75" style="77" customWidth="1"/>
    <col min="15365" max="15365" width="8" style="77" customWidth="1"/>
    <col min="15366" max="15366" width="12.25" style="77" bestFit="1" customWidth="1"/>
    <col min="15367" max="15368" width="9" style="77"/>
    <col min="15369" max="15369" width="10.625" style="77" bestFit="1" customWidth="1"/>
    <col min="15370" max="15616" width="9" style="77"/>
    <col min="15617" max="15617" width="38.875" style="77" customWidth="1"/>
    <col min="15618" max="15618" width="8.875" style="77" bestFit="1" customWidth="1"/>
    <col min="15619" max="15619" width="15.125" style="77" customWidth="1"/>
    <col min="15620" max="15620" width="14.75" style="77" customWidth="1"/>
    <col min="15621" max="15621" width="8" style="77" customWidth="1"/>
    <col min="15622" max="15622" width="12.25" style="77" bestFit="1" customWidth="1"/>
    <col min="15623" max="15624" width="9" style="77"/>
    <col min="15625" max="15625" width="10.625" style="77" bestFit="1" customWidth="1"/>
    <col min="15626" max="15872" width="9" style="77"/>
    <col min="15873" max="15873" width="38.875" style="77" customWidth="1"/>
    <col min="15874" max="15874" width="8.875" style="77" bestFit="1" customWidth="1"/>
    <col min="15875" max="15875" width="15.125" style="77" customWidth="1"/>
    <col min="15876" max="15876" width="14.75" style="77" customWidth="1"/>
    <col min="15877" max="15877" width="8" style="77" customWidth="1"/>
    <col min="15878" max="15878" width="12.25" style="77" bestFit="1" customWidth="1"/>
    <col min="15879" max="15880" width="9" style="77"/>
    <col min="15881" max="15881" width="10.625" style="77" bestFit="1" customWidth="1"/>
    <col min="15882" max="16128" width="9" style="77"/>
    <col min="16129" max="16129" width="38.875" style="77" customWidth="1"/>
    <col min="16130" max="16130" width="8.875" style="77" bestFit="1" customWidth="1"/>
    <col min="16131" max="16131" width="15.125" style="77" customWidth="1"/>
    <col min="16132" max="16132" width="14.75" style="77" customWidth="1"/>
    <col min="16133" max="16133" width="8" style="77" customWidth="1"/>
    <col min="16134" max="16134" width="12.25" style="77" bestFit="1" customWidth="1"/>
    <col min="16135" max="16136" width="9" style="77"/>
    <col min="16137" max="16137" width="10.625" style="77" bestFit="1" customWidth="1"/>
    <col min="16138" max="16384" width="9" style="77"/>
  </cols>
  <sheetData>
    <row r="1" spans="1:9" x14ac:dyDescent="0.35">
      <c r="A1" s="74"/>
      <c r="B1" s="74"/>
      <c r="C1" s="74"/>
      <c r="D1" s="74"/>
      <c r="E1" s="75"/>
    </row>
    <row r="2" spans="1:9" ht="21.95" customHeight="1" x14ac:dyDescent="0.35">
      <c r="A2" s="78" t="s">
        <v>1</v>
      </c>
      <c r="B2" s="78"/>
      <c r="C2" s="78"/>
      <c r="D2" s="78"/>
    </row>
    <row r="3" spans="1:9" ht="21.95" customHeight="1" x14ac:dyDescent="0.35">
      <c r="A3" s="78" t="s">
        <v>198</v>
      </c>
      <c r="B3" s="78"/>
      <c r="C3" s="78"/>
      <c r="D3" s="78"/>
    </row>
    <row r="4" spans="1:9" ht="21.95" customHeight="1" x14ac:dyDescent="0.35">
      <c r="A4" s="78" t="s">
        <v>199</v>
      </c>
      <c r="B4" s="78"/>
      <c r="C4" s="78"/>
      <c r="D4" s="78"/>
    </row>
    <row r="5" spans="1:9" ht="21.95" customHeight="1" x14ac:dyDescent="0.35">
      <c r="A5" s="79" t="s">
        <v>200</v>
      </c>
      <c r="B5" s="79" t="s">
        <v>201</v>
      </c>
      <c r="C5" s="79" t="s">
        <v>202</v>
      </c>
      <c r="D5" s="79" t="s">
        <v>203</v>
      </c>
    </row>
    <row r="6" spans="1:9" ht="21.95" customHeight="1" x14ac:dyDescent="0.35">
      <c r="A6" s="80" t="s">
        <v>204</v>
      </c>
      <c r="B6" s="81">
        <v>41000000</v>
      </c>
      <c r="C6" s="80"/>
      <c r="D6" s="80"/>
    </row>
    <row r="7" spans="1:9" ht="21.95" customHeight="1" x14ac:dyDescent="0.35">
      <c r="A7" s="82" t="s">
        <v>205</v>
      </c>
      <c r="B7" s="83">
        <v>41100000</v>
      </c>
      <c r="C7" s="81"/>
      <c r="D7" s="81"/>
    </row>
    <row r="8" spans="1:9" ht="21.95" customHeight="1" x14ac:dyDescent="0.35">
      <c r="A8" s="83" t="s">
        <v>206</v>
      </c>
      <c r="B8" s="83">
        <v>41100001</v>
      </c>
      <c r="C8" s="84">
        <v>80000</v>
      </c>
      <c r="D8" s="84">
        <f>74876+F8</f>
        <v>79333</v>
      </c>
      <c r="F8" s="76">
        <f>4259+198</f>
        <v>4457</v>
      </c>
      <c r="I8" s="85"/>
    </row>
    <row r="9" spans="1:9" ht="21.95" customHeight="1" x14ac:dyDescent="0.35">
      <c r="A9" s="83" t="s">
        <v>207</v>
      </c>
      <c r="B9" s="83">
        <v>41100002</v>
      </c>
      <c r="C9" s="84">
        <v>55000</v>
      </c>
      <c r="D9" s="84">
        <f>31181.84+F9</f>
        <v>54171.490000000005</v>
      </c>
      <c r="F9" s="76">
        <f>1651.58+60.34+2428.61+1277.46+1508.7+7905.4+719.88+1841.46+122.22+5474</f>
        <v>22989.65</v>
      </c>
      <c r="I9" s="85"/>
    </row>
    <row r="10" spans="1:9" ht="21.95" customHeight="1" x14ac:dyDescent="0.35">
      <c r="A10" s="86" t="s">
        <v>208</v>
      </c>
      <c r="B10" s="86">
        <v>41100003</v>
      </c>
      <c r="C10" s="87">
        <v>9000</v>
      </c>
      <c r="D10" s="87">
        <f>9800+400</f>
        <v>10200</v>
      </c>
      <c r="F10" s="76">
        <v>400</v>
      </c>
      <c r="I10" s="85"/>
    </row>
    <row r="11" spans="1:9" ht="21.95" customHeight="1" x14ac:dyDescent="0.35">
      <c r="A11" s="88" t="s">
        <v>209</v>
      </c>
      <c r="B11" s="89"/>
      <c r="C11" s="90">
        <f>SUM(C8:C10)</f>
        <v>144000</v>
      </c>
      <c r="D11" s="90">
        <f>SUM(D8:D10)</f>
        <v>143704.49</v>
      </c>
      <c r="I11" s="85"/>
    </row>
    <row r="12" spans="1:9" ht="21.95" customHeight="1" x14ac:dyDescent="0.35">
      <c r="A12" s="91" t="s">
        <v>210</v>
      </c>
      <c r="B12" s="92">
        <v>41200000</v>
      </c>
      <c r="C12" s="93"/>
      <c r="D12" s="93"/>
      <c r="I12" s="85"/>
    </row>
    <row r="13" spans="1:9" ht="21.95" customHeight="1" x14ac:dyDescent="0.35">
      <c r="A13" s="83" t="s">
        <v>211</v>
      </c>
      <c r="B13" s="83">
        <v>41210004</v>
      </c>
      <c r="C13" s="84">
        <v>1500</v>
      </c>
      <c r="D13" s="84">
        <f>1086.4+F13</f>
        <v>1183.4000000000001</v>
      </c>
      <c r="F13" s="76">
        <f>19.4+19.4+19.4+19.4+19.4</f>
        <v>97</v>
      </c>
      <c r="I13" s="85"/>
    </row>
    <row r="14" spans="1:9" ht="21.95" customHeight="1" x14ac:dyDescent="0.35">
      <c r="A14" s="83" t="s">
        <v>212</v>
      </c>
      <c r="B14" s="83">
        <v>41210005</v>
      </c>
      <c r="C14" s="84">
        <v>1000</v>
      </c>
      <c r="D14" s="84">
        <v>0</v>
      </c>
      <c r="F14" s="76">
        <v>0</v>
      </c>
      <c r="I14" s="85"/>
    </row>
    <row r="15" spans="1:9" ht="21.95" customHeight="1" x14ac:dyDescent="0.35">
      <c r="A15" s="83" t="s">
        <v>213</v>
      </c>
      <c r="B15" s="83">
        <v>41210007</v>
      </c>
      <c r="C15" s="84">
        <v>1000</v>
      </c>
      <c r="D15" s="84">
        <f>1062+F15</f>
        <v>2960.8</v>
      </c>
      <c r="F15" s="76">
        <f>275+886+288+449.8</f>
        <v>1898.8</v>
      </c>
    </row>
    <row r="16" spans="1:9" ht="21.95" customHeight="1" x14ac:dyDescent="0.35">
      <c r="A16" s="83" t="s">
        <v>214</v>
      </c>
      <c r="B16" s="83">
        <v>41210029</v>
      </c>
      <c r="C16" s="84">
        <v>1000</v>
      </c>
      <c r="D16" s="84">
        <f>620+F16</f>
        <v>870</v>
      </c>
      <c r="F16" s="76">
        <f>50+80+120</f>
        <v>250</v>
      </c>
    </row>
    <row r="17" spans="1:6" ht="21.95" customHeight="1" x14ac:dyDescent="0.35">
      <c r="A17" s="83" t="s">
        <v>215</v>
      </c>
      <c r="B17" s="83">
        <v>41220010</v>
      </c>
      <c r="C17" s="84">
        <v>20000</v>
      </c>
      <c r="D17" s="84">
        <v>33518</v>
      </c>
      <c r="F17" s="76">
        <v>0</v>
      </c>
    </row>
    <row r="18" spans="1:6" ht="45" customHeight="1" x14ac:dyDescent="0.35">
      <c r="A18" s="83" t="s">
        <v>216</v>
      </c>
      <c r="B18" s="83">
        <v>41230003</v>
      </c>
      <c r="C18" s="84">
        <v>1000</v>
      </c>
      <c r="D18" s="84">
        <f>F18</f>
        <v>960</v>
      </c>
      <c r="F18" s="76">
        <v>960</v>
      </c>
    </row>
    <row r="19" spans="1:6" ht="21.95" customHeight="1" x14ac:dyDescent="0.35">
      <c r="A19" s="86" t="s">
        <v>217</v>
      </c>
      <c r="B19" s="86">
        <v>41230007</v>
      </c>
      <c r="C19" s="87">
        <v>500</v>
      </c>
      <c r="D19" s="87">
        <f>180+F19</f>
        <v>1380</v>
      </c>
      <c r="F19" s="76">
        <f>200+200+200+600</f>
        <v>1200</v>
      </c>
    </row>
    <row r="20" spans="1:6" ht="21.95" customHeight="1" x14ac:dyDescent="0.35">
      <c r="A20" s="88" t="s">
        <v>209</v>
      </c>
      <c r="B20" s="89"/>
      <c r="C20" s="90">
        <f>SUM(C13:C19)</f>
        <v>26000</v>
      </c>
      <c r="D20" s="90">
        <f>SUM(D13:D19)</f>
        <v>40872.199999999997</v>
      </c>
    </row>
    <row r="21" spans="1:6" ht="21.95" customHeight="1" x14ac:dyDescent="0.35">
      <c r="A21" s="94" t="s">
        <v>218</v>
      </c>
      <c r="B21" s="92">
        <v>41300000</v>
      </c>
      <c r="C21" s="93"/>
      <c r="D21" s="93"/>
    </row>
    <row r="22" spans="1:6" ht="21.95" customHeight="1" x14ac:dyDescent="0.35">
      <c r="A22" s="86" t="s">
        <v>219</v>
      </c>
      <c r="B22" s="86">
        <v>41300003</v>
      </c>
      <c r="C22" s="87">
        <v>100000</v>
      </c>
      <c r="D22" s="87">
        <f>41736.49+F22</f>
        <v>81299.040000000008</v>
      </c>
      <c r="F22" s="76">
        <f>34162.72+5399.83</f>
        <v>39562.550000000003</v>
      </c>
    </row>
    <row r="23" spans="1:6" ht="21.95" customHeight="1" x14ac:dyDescent="0.35">
      <c r="A23" s="88" t="s">
        <v>209</v>
      </c>
      <c r="B23" s="89"/>
      <c r="C23" s="90">
        <f>C22</f>
        <v>100000</v>
      </c>
      <c r="D23" s="90">
        <f>D22</f>
        <v>81299.040000000008</v>
      </c>
    </row>
    <row r="24" spans="1:6" ht="21.95" customHeight="1" x14ac:dyDescent="0.35">
      <c r="A24" s="94" t="s">
        <v>220</v>
      </c>
      <c r="B24" s="92">
        <v>41500000</v>
      </c>
      <c r="C24" s="93"/>
      <c r="D24" s="93"/>
    </row>
    <row r="25" spans="1:6" ht="21.95" customHeight="1" x14ac:dyDescent="0.35">
      <c r="A25" s="83" t="s">
        <v>221</v>
      </c>
      <c r="B25" s="83">
        <v>41500004</v>
      </c>
      <c r="C25" s="84">
        <v>80000</v>
      </c>
      <c r="D25" s="84">
        <v>24000</v>
      </c>
      <c r="F25" s="76">
        <v>0</v>
      </c>
    </row>
    <row r="26" spans="1:6" ht="21.95" customHeight="1" x14ac:dyDescent="0.35">
      <c r="A26" s="86" t="s">
        <v>222</v>
      </c>
      <c r="B26" s="86">
        <v>41599999</v>
      </c>
      <c r="C26" s="87">
        <v>10000</v>
      </c>
      <c r="D26" s="87">
        <f>2250+F26</f>
        <v>3226</v>
      </c>
      <c r="F26" s="76">
        <f>201+775</f>
        <v>976</v>
      </c>
    </row>
    <row r="27" spans="1:6" ht="21.95" customHeight="1" x14ac:dyDescent="0.35">
      <c r="A27" s="88" t="s">
        <v>209</v>
      </c>
      <c r="B27" s="89"/>
      <c r="C27" s="90">
        <f>SUM(C25:C26)</f>
        <v>90000</v>
      </c>
      <c r="D27" s="90">
        <f>SUM(D25:D26)</f>
        <v>27226</v>
      </c>
    </row>
    <row r="28" spans="1:6" ht="21.95" customHeight="1" x14ac:dyDescent="0.35">
      <c r="A28" s="95"/>
      <c r="B28" s="96"/>
      <c r="C28" s="97"/>
      <c r="D28" s="97"/>
    </row>
    <row r="29" spans="1:6" ht="21.95" customHeight="1" x14ac:dyDescent="0.35">
      <c r="A29" s="98"/>
      <c r="B29" s="99"/>
      <c r="C29" s="100"/>
      <c r="D29" s="100"/>
    </row>
    <row r="30" spans="1:6" ht="21.95" customHeight="1" x14ac:dyDescent="0.35">
      <c r="A30" s="101"/>
      <c r="B30" s="102"/>
      <c r="C30" s="101"/>
      <c r="D30" s="103"/>
    </row>
    <row r="31" spans="1:6" ht="21.95" customHeight="1" x14ac:dyDescent="0.35">
      <c r="A31" s="101"/>
      <c r="B31" s="101"/>
      <c r="C31" s="101"/>
      <c r="D31" s="103"/>
    </row>
    <row r="32" spans="1:6" ht="21.95" customHeight="1" x14ac:dyDescent="0.35">
      <c r="A32" s="101"/>
      <c r="B32" s="101"/>
      <c r="C32" s="101"/>
      <c r="D32" s="103"/>
    </row>
    <row r="33" spans="1:9" ht="21.95" customHeight="1" x14ac:dyDescent="0.35">
      <c r="A33" s="98"/>
      <c r="B33" s="99"/>
      <c r="C33" s="100"/>
      <c r="D33" s="100"/>
    </row>
    <row r="34" spans="1:9" ht="21.95" customHeight="1" x14ac:dyDescent="0.35">
      <c r="A34" s="104" t="s">
        <v>223</v>
      </c>
      <c r="B34" s="104"/>
      <c r="C34" s="104"/>
      <c r="D34" s="104"/>
      <c r="E34" s="104"/>
    </row>
    <row r="35" spans="1:9" ht="21.95" customHeight="1" x14ac:dyDescent="0.35">
      <c r="A35" s="79" t="s">
        <v>200</v>
      </c>
      <c r="B35" s="79" t="s">
        <v>201</v>
      </c>
      <c r="C35" s="79" t="s">
        <v>202</v>
      </c>
      <c r="D35" s="79" t="s">
        <v>203</v>
      </c>
    </row>
    <row r="36" spans="1:9" ht="42" customHeight="1" x14ac:dyDescent="0.35">
      <c r="A36" s="105" t="s">
        <v>224</v>
      </c>
      <c r="B36" s="92">
        <v>42000000</v>
      </c>
      <c r="C36" s="93"/>
      <c r="D36" s="93"/>
    </row>
    <row r="37" spans="1:9" ht="21.95" customHeight="1" x14ac:dyDescent="0.35">
      <c r="A37" s="82" t="s">
        <v>225</v>
      </c>
      <c r="B37" s="106">
        <v>42100000</v>
      </c>
      <c r="C37" s="107"/>
      <c r="D37" s="107"/>
    </row>
    <row r="38" spans="1:9" ht="21.95" customHeight="1" x14ac:dyDescent="0.35">
      <c r="A38" s="83" t="s">
        <v>226</v>
      </c>
      <c r="B38" s="83">
        <v>42100001</v>
      </c>
      <c r="C38" s="84">
        <v>754000</v>
      </c>
      <c r="D38" s="84">
        <f>79019.96+F38</f>
        <v>343124.96</v>
      </c>
      <c r="F38" s="76">
        <f>57762.64+62027.87+55843.77+27897.32+60573.4</f>
        <v>264105</v>
      </c>
      <c r="I38" s="85"/>
    </row>
    <row r="39" spans="1:9" ht="21.95" customHeight="1" x14ac:dyDescent="0.35">
      <c r="A39" s="83" t="s">
        <v>227</v>
      </c>
      <c r="B39" s="83">
        <v>42100002</v>
      </c>
      <c r="C39" s="84">
        <v>8517000</v>
      </c>
      <c r="D39" s="84">
        <f>4045048.83+F39</f>
        <v>7792632.1899999995</v>
      </c>
      <c r="F39" s="76">
        <f>782854.94+1382537.03+819069.58+763121.81</f>
        <v>3747583.36</v>
      </c>
      <c r="I39" s="85"/>
    </row>
    <row r="40" spans="1:9" ht="21.95" customHeight="1" x14ac:dyDescent="0.35">
      <c r="A40" s="83" t="s">
        <v>228</v>
      </c>
      <c r="B40" s="83">
        <v>42100004</v>
      </c>
      <c r="C40" s="84">
        <v>3300000</v>
      </c>
      <c r="D40" s="84">
        <f>1859834.05+F40</f>
        <v>3143547.27</v>
      </c>
      <c r="F40" s="76">
        <f>162668.92+317814.62+228674.12+248966.74+325588.82</f>
        <v>1283713.22</v>
      </c>
      <c r="I40" s="85"/>
    </row>
    <row r="41" spans="1:9" ht="21.95" customHeight="1" x14ac:dyDescent="0.35">
      <c r="A41" s="83" t="s">
        <v>229</v>
      </c>
      <c r="B41" s="83">
        <v>42100005</v>
      </c>
      <c r="C41" s="84">
        <v>200000</v>
      </c>
      <c r="D41" s="84">
        <f>85015.98+F41</f>
        <v>110100.06</v>
      </c>
      <c r="F41" s="76">
        <v>25084.080000000002</v>
      </c>
      <c r="I41" s="85"/>
    </row>
    <row r="42" spans="1:9" ht="21.95" customHeight="1" x14ac:dyDescent="0.35">
      <c r="A42" s="83" t="s">
        <v>230</v>
      </c>
      <c r="B42" s="83">
        <v>42100006</v>
      </c>
      <c r="C42" s="84">
        <v>2500000</v>
      </c>
      <c r="D42" s="84">
        <f>964412.39+F42</f>
        <v>1656578.9100000001</v>
      </c>
      <c r="F42" s="76">
        <f>135674.48+124791.56+143947.39+131592.3+156160.79</f>
        <v>692166.52</v>
      </c>
      <c r="I42" s="85"/>
    </row>
    <row r="43" spans="1:9" ht="21.95" customHeight="1" x14ac:dyDescent="0.35">
      <c r="A43" s="83" t="s">
        <v>231</v>
      </c>
      <c r="B43" s="83">
        <v>42100007</v>
      </c>
      <c r="C43" s="84">
        <v>3500000</v>
      </c>
      <c r="D43" s="84">
        <f>2285800.64+F43</f>
        <v>3992160.24</v>
      </c>
      <c r="F43" s="76">
        <f>336141.93+336138.11+377721.07+320836.38+335522.11</f>
        <v>1706359.6</v>
      </c>
      <c r="I43" s="85"/>
    </row>
    <row r="44" spans="1:9" ht="21.95" customHeight="1" x14ac:dyDescent="0.35">
      <c r="A44" s="83" t="s">
        <v>232</v>
      </c>
      <c r="B44" s="83">
        <v>42100012</v>
      </c>
      <c r="C44" s="84">
        <v>150000</v>
      </c>
      <c r="D44" s="84">
        <f>39918.27+F44</f>
        <v>158018.87</v>
      </c>
      <c r="F44" s="76">
        <f>38058.62+38367.51+41674.47</f>
        <v>118100.6</v>
      </c>
      <c r="I44" s="85"/>
    </row>
    <row r="45" spans="1:9" ht="21.95" customHeight="1" x14ac:dyDescent="0.35">
      <c r="A45" s="83" t="s">
        <v>233</v>
      </c>
      <c r="B45" s="83">
        <v>42100013</v>
      </c>
      <c r="C45" s="84">
        <v>120000</v>
      </c>
      <c r="D45" s="84">
        <f>23770.38+F45</f>
        <v>51598.080000000002</v>
      </c>
      <c r="F45" s="76">
        <f>13395.58+14432.12</f>
        <v>27827.7</v>
      </c>
      <c r="I45" s="85"/>
    </row>
    <row r="46" spans="1:9" ht="21.95" customHeight="1" x14ac:dyDescent="0.35">
      <c r="A46" s="83" t="s">
        <v>234</v>
      </c>
      <c r="B46" s="83">
        <v>42100014</v>
      </c>
      <c r="C46" s="84">
        <v>5000</v>
      </c>
      <c r="D46" s="84">
        <f>1167.57+F46</f>
        <v>3103.64</v>
      </c>
      <c r="F46" s="76">
        <v>1936.07</v>
      </c>
      <c r="I46" s="85"/>
    </row>
    <row r="47" spans="1:9" ht="43.5" customHeight="1" x14ac:dyDescent="0.35">
      <c r="A47" s="108" t="s">
        <v>235</v>
      </c>
      <c r="B47" s="108">
        <v>42100015</v>
      </c>
      <c r="C47" s="109">
        <v>450000</v>
      </c>
      <c r="D47" s="109">
        <f>226234+F47</f>
        <v>411926</v>
      </c>
      <c r="F47" s="76">
        <f>27038+113241+33238+12175</f>
        <v>185692</v>
      </c>
    </row>
    <row r="48" spans="1:9" ht="21.75" customHeight="1" x14ac:dyDescent="0.35">
      <c r="A48" s="108" t="s">
        <v>236</v>
      </c>
      <c r="B48" s="110">
        <v>42100010</v>
      </c>
      <c r="C48" s="109">
        <v>0</v>
      </c>
      <c r="D48" s="109">
        <v>19.399999999999999</v>
      </c>
    </row>
    <row r="49" spans="1:6" ht="21.95" customHeight="1" x14ac:dyDescent="0.35">
      <c r="A49" s="88" t="s">
        <v>209</v>
      </c>
      <c r="B49" s="89"/>
      <c r="C49" s="90">
        <f>SUM(C38:C48)</f>
        <v>19496000</v>
      </c>
      <c r="D49" s="90">
        <f>SUM(D38:D48)</f>
        <v>17662809.620000001</v>
      </c>
    </row>
    <row r="50" spans="1:6" ht="46.5" customHeight="1" x14ac:dyDescent="0.35">
      <c r="A50" s="105" t="s">
        <v>237</v>
      </c>
      <c r="B50" s="92">
        <v>43000000</v>
      </c>
      <c r="C50" s="93"/>
      <c r="D50" s="93"/>
    </row>
    <row r="51" spans="1:6" ht="21.95" customHeight="1" x14ac:dyDescent="0.35">
      <c r="A51" s="82" t="s">
        <v>238</v>
      </c>
      <c r="B51" s="106">
        <v>43100000</v>
      </c>
      <c r="C51" s="107"/>
      <c r="D51" s="107"/>
    </row>
    <row r="52" spans="1:6" ht="44.25" customHeight="1" x14ac:dyDescent="0.35">
      <c r="A52" s="86" t="s">
        <v>239</v>
      </c>
      <c r="B52" s="86">
        <v>43100002</v>
      </c>
      <c r="C52" s="87">
        <v>28144000</v>
      </c>
      <c r="D52" s="87">
        <f>18642162+F52</f>
        <v>22824580</v>
      </c>
      <c r="F52" s="76">
        <f>300300+3995642-113524</f>
        <v>4182418</v>
      </c>
    </row>
    <row r="53" spans="1:6" ht="21.95" customHeight="1" x14ac:dyDescent="0.35">
      <c r="A53" s="88" t="s">
        <v>209</v>
      </c>
      <c r="B53" s="89"/>
      <c r="C53" s="90">
        <f>C52</f>
        <v>28144000</v>
      </c>
      <c r="D53" s="90">
        <f>D52</f>
        <v>22824580</v>
      </c>
    </row>
    <row r="54" spans="1:6" ht="24" customHeight="1" x14ac:dyDescent="0.35">
      <c r="A54" s="82" t="s">
        <v>240</v>
      </c>
      <c r="B54" s="106">
        <v>44100000</v>
      </c>
      <c r="C54" s="107"/>
      <c r="D54" s="107"/>
    </row>
    <row r="55" spans="1:6" ht="24" customHeight="1" x14ac:dyDescent="0.35">
      <c r="A55" s="86" t="s">
        <v>241</v>
      </c>
      <c r="B55" s="86">
        <v>44100001</v>
      </c>
      <c r="C55" s="87"/>
      <c r="D55" s="87">
        <f>976000+F55</f>
        <v>2928000</v>
      </c>
      <c r="F55" s="111">
        <f>976000+976000</f>
        <v>1952000</v>
      </c>
    </row>
    <row r="56" spans="1:6" ht="44.25" customHeight="1" x14ac:dyDescent="0.35">
      <c r="A56" s="86" t="s">
        <v>242</v>
      </c>
      <c r="B56" s="86">
        <v>44100002</v>
      </c>
      <c r="C56" s="87"/>
      <c r="D56" s="87">
        <v>20000</v>
      </c>
      <c r="F56" s="111"/>
    </row>
    <row r="57" spans="1:6" ht="21.95" customHeight="1" x14ac:dyDescent="0.35">
      <c r="A57" s="88" t="s">
        <v>209</v>
      </c>
      <c r="B57" s="89"/>
      <c r="C57" s="90">
        <v>0</v>
      </c>
      <c r="D57" s="90">
        <f>D56+D55</f>
        <v>2948000</v>
      </c>
    </row>
    <row r="58" spans="1:6" ht="21.95" customHeight="1" thickBot="1" x14ac:dyDescent="0.4">
      <c r="A58" s="112" t="s">
        <v>177</v>
      </c>
      <c r="B58" s="113"/>
      <c r="C58" s="114">
        <f>C11+C20+C23+C27+C49+C53</f>
        <v>48000000</v>
      </c>
      <c r="D58" s="114">
        <f>D11+D20+D23+D27+D49+D57+D53</f>
        <v>43728491.350000001</v>
      </c>
    </row>
    <row r="59" spans="1:6" ht="409.6" hidden="1" customHeight="1" x14ac:dyDescent="0.35"/>
    <row r="60" spans="1:6" ht="21.75" thickTop="1" x14ac:dyDescent="0.35"/>
    <row r="62" spans="1:6" x14ac:dyDescent="0.35">
      <c r="A62" s="101"/>
      <c r="B62" s="102"/>
      <c r="C62" s="101"/>
      <c r="D62" s="103"/>
    </row>
    <row r="63" spans="1:6" x14ac:dyDescent="0.35">
      <c r="A63" s="101"/>
      <c r="B63" s="101"/>
      <c r="C63" s="101"/>
      <c r="D63" s="103"/>
    </row>
    <row r="64" spans="1:6" x14ac:dyDescent="0.35">
      <c r="A64" s="101"/>
      <c r="B64" s="101"/>
      <c r="C64" s="101"/>
      <c r="D64" s="103"/>
    </row>
  </sheetData>
  <mergeCells count="5">
    <mergeCell ref="A1:D1"/>
    <mergeCell ref="A2:D2"/>
    <mergeCell ref="A3:D3"/>
    <mergeCell ref="A4:D4"/>
    <mergeCell ref="A34:E34"/>
  </mergeCells>
  <pageMargins left="0.98425196850393704" right="0.19685039370078741" top="0.98425196850393704" bottom="0.39370078740157483" header="0.47244094488188981" footer="0.47244094488188981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B_RemainedBudget (2)</vt:lpstr>
      <vt:lpstr>หมายเหตุ1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SC_COM</dc:creator>
  <cp:lastModifiedBy>Windows User</cp:lastModifiedBy>
  <cp:lastPrinted>2017-11-06T07:24:25Z</cp:lastPrinted>
  <dcterms:created xsi:type="dcterms:W3CDTF">2017-10-07T08:09:02Z</dcterms:created>
  <dcterms:modified xsi:type="dcterms:W3CDTF">2018-06-28T03:15:22Z</dcterms:modified>
</cp:coreProperties>
</file>